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e-Opening Budget" sheetId="1" state="visible" r:id="rId3"/>
    <sheet name="Operating Model" sheetId="2" state="visible" r:id="rId4"/>
    <sheet name="Break-Even" sheetId="3" state="visible" r:id="rId5"/>
    <sheet name="How to Use" sheetId="4" state="visible" r:id="rId6"/>
  </sheets>
  <definedNames>
    <definedName function="false" hidden="false" localSheetId="2" name="_xlnm.Print_Area" vbProcedure="false">'Break-Even'!$A$1:$G$32</definedName>
    <definedName function="false" hidden="false" localSheetId="3" name="_xlnm.Print_Area" vbProcedure="false">'How to Use'!$A$1:$C$27</definedName>
    <definedName function="false" hidden="false" localSheetId="1" name="_xlnm.Print_Area" vbProcedure="false">'Operating Model'!$A$1:$E$59</definedName>
    <definedName function="false" hidden="false" localSheetId="0" name="_xlnm.Print_Area" vbProcedure="false">'Pre-Opening Budget'!$A$1:$F$63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<sst xmlns="http://schemas.openxmlformats.org/spreadsheetml/2006/main" count="196" uniqueCount="180">
  <si>
    <t xml:space="preserve">YOUR VENUE</t>
  </si>
  <si>
    <t xml:space="preserve">Pre-Opening Budget</t>
  </si>
  <si>
    <t xml:space="preserve">Preview numbers for a 120-seat room. Replace with your own.</t>
  </si>
  <si>
    <t xml:space="preserve">Target open date · [Date]</t>
  </si>
  <si>
    <t xml:space="preserve">TOTAL CAPITAL REQUIRED</t>
  </si>
  <si>
    <t xml:space="preserve">COST PER SEAT</t>
  </si>
  <si>
    <t xml:space="preserve">CONTINGENCY</t>
  </si>
  <si>
    <t xml:space="preserve">CASH RESERVE</t>
  </si>
  <si>
    <t xml:space="preserve">Line item</t>
  </si>
  <si>
    <t xml:space="preserve">BUDGET</t>
  </si>
  <si>
    <t xml:space="preserve">ACTUAL</t>
  </si>
  <si>
    <t xml:space="preserve">VARIANCE</t>
  </si>
  <si>
    <t xml:space="preserve">STATUS</t>
  </si>
  <si>
    <t xml:space="preserve">NOTES</t>
  </si>
  <si>
    <t xml:space="preserve">BUILD-OUT &amp; CONSTRUCTION</t>
  </si>
  <si>
    <t xml:space="preserve">General contractor</t>
  </si>
  <si>
    <t xml:space="preserve">Signed</t>
  </si>
  <si>
    <t xml:space="preserve">Base contract, excludes change orders</t>
  </si>
  <si>
    <t xml:space="preserve">Architect &amp; design</t>
  </si>
  <si>
    <t xml:space="preserve">Permits &amp; expediting</t>
  </si>
  <si>
    <t xml:space="preserve">Quoted</t>
  </si>
  <si>
    <t xml:space="preserve">Assembly, DOB, health</t>
  </si>
  <si>
    <t xml:space="preserve">HVAC</t>
  </si>
  <si>
    <t xml:space="preserve">Kitchen make-up air is the big line</t>
  </si>
  <si>
    <t xml:space="preserve">Plumbing</t>
  </si>
  <si>
    <t xml:space="preserve">Electrical</t>
  </si>
  <si>
    <t xml:space="preserve">Change order allowance</t>
  </si>
  <si>
    <t xml:space="preserve">Assume 10-15% of the GC contract</t>
  </si>
  <si>
    <t xml:space="preserve">Total build-out &amp; construction</t>
  </si>
  <si>
    <t xml:space="preserve">KITCHEN &amp; BAR EQUIPMENT</t>
  </si>
  <si>
    <t xml:space="preserve">Cooking line</t>
  </si>
  <si>
    <t xml:space="preserve">Refrigeration &amp; walk-in</t>
  </si>
  <si>
    <t xml:space="preserve">Dish &amp; warewashing</t>
  </si>
  <si>
    <t xml:space="preserve">Bar build &amp; equipment</t>
  </si>
  <si>
    <t xml:space="preserve">Draft system, ice, glass washer</t>
  </si>
  <si>
    <t xml:space="preserve">Smallwares &amp; prep</t>
  </si>
  <si>
    <t xml:space="preserve">Pans, knives, sheet trays</t>
  </si>
  <si>
    <t xml:space="preserve">Total kitchen &amp; bar equipment</t>
  </si>
  <si>
    <t xml:space="preserve">FURNITURE, FIXTURES &amp; TECH</t>
  </si>
  <si>
    <t xml:space="preserve">Dining furniture</t>
  </si>
  <si>
    <t xml:space="preserve">Tables, chairs, banquettes</t>
  </si>
  <si>
    <t xml:space="preserve">Lighting &amp; millwork</t>
  </si>
  <si>
    <t xml:space="preserve">Decor &amp; signage</t>
  </si>
  <si>
    <t xml:space="preserve">POS hardware &amp; network</t>
  </si>
  <si>
    <t xml:space="preserve">Terminals, KDS, router</t>
  </si>
  <si>
    <t xml:space="preserve">Total furniture, fixtures &amp; tech</t>
  </si>
  <si>
    <t xml:space="preserve">LICENSES &amp; PROFESSIONAL</t>
  </si>
  <si>
    <t xml:space="preserve">Liquor license</t>
  </si>
  <si>
    <t xml:space="preserve">In process</t>
  </si>
  <si>
    <t xml:space="preserve">Market rate varies widely by state</t>
  </si>
  <si>
    <t xml:space="preserve">Business &amp; health permits</t>
  </si>
  <si>
    <t xml:space="preserve">Legal, lease and entity</t>
  </si>
  <si>
    <t xml:space="preserve">Accounting &amp; systems setup</t>
  </si>
  <si>
    <t xml:space="preserve">Chart of accounts, payroll, AP</t>
  </si>
  <si>
    <t xml:space="preserve">Insurance deposit &amp; binder</t>
  </si>
  <si>
    <t xml:space="preserve">GL, liquor liability, workers comp</t>
  </si>
  <si>
    <t xml:space="preserve">Total licenses &amp; professional</t>
  </si>
  <si>
    <t xml:space="preserve">PRE-OPENING OPERATING</t>
  </si>
  <si>
    <t xml:space="preserve">Pre-opening payroll</t>
  </si>
  <si>
    <t xml:space="preserve">6 weeks management plus 2 weeks full team</t>
  </si>
  <si>
    <t xml:space="preserve">Training &amp; friends-and-family</t>
  </si>
  <si>
    <t xml:space="preserve">Opening inventory</t>
  </si>
  <si>
    <t xml:space="preserve">Food, liquor, beer, wine, paper</t>
  </si>
  <si>
    <t xml:space="preserve">Marketing &amp; opening PR</t>
  </si>
  <si>
    <t xml:space="preserve">Rent &amp; utility deposits</t>
  </si>
  <si>
    <t xml:space="preserve">Paid</t>
  </si>
  <si>
    <t xml:space="preserve">First, last, security</t>
  </si>
  <si>
    <t xml:space="preserve">Rent during build-out</t>
  </si>
  <si>
    <t xml:space="preserve">Dark rent, the line most people forget</t>
  </si>
  <si>
    <t xml:space="preserve">Total pre-opening operating</t>
  </si>
  <si>
    <t xml:space="preserve">WORKING CAPITAL &amp; CONTINGENCY</t>
  </si>
  <si>
    <t xml:space="preserve">Operating cash reserve</t>
  </si>
  <si>
    <t xml:space="preserve">Cash to fund losses until break-even</t>
  </si>
  <si>
    <t xml:space="preserve">Subtotal, all costs above</t>
  </si>
  <si>
    <t xml:space="preserve">Contingency rate</t>
  </si>
  <si>
    <t xml:space="preserve">10% is the floor on a first build</t>
  </si>
  <si>
    <t xml:space="preserve">Contingency</t>
  </si>
  <si>
    <t xml:space="preserve">Blue cells are yours. Dark rent during build-out and the operating cash reserve are the two lines most first-time operators leave out, and they are usually why a room that was busy from day one still ran out of money in month five.</t>
  </si>
  <si>
    <t xml:space="preserve">MONTHLY OPERATING MODEL</t>
  </si>
  <si>
    <t xml:space="preserve">What the room does in a normal month once it is open and running.</t>
  </si>
  <si>
    <t xml:space="preserve">VOLUME INPUTS</t>
  </si>
  <si>
    <t xml:space="preserve">Days open per month</t>
  </si>
  <si>
    <t xml:space="preserve">Seats</t>
  </si>
  <si>
    <t xml:space="preserve">Covers per day</t>
  </si>
  <si>
    <t xml:space="preserve">Average check, food</t>
  </si>
  <si>
    <t xml:space="preserve">Average check, beverage</t>
  </si>
  <si>
    <t xml:space="preserve">Private events revenue</t>
  </si>
  <si>
    <t xml:space="preserve">REVENUE</t>
  </si>
  <si>
    <t xml:space="preserve">Line</t>
  </si>
  <si>
    <t xml:space="preserve">DRIVER</t>
  </si>
  <si>
    <t xml:space="preserve">PER MONTH</t>
  </si>
  <si>
    <t xml:space="preserve">% OF REV</t>
  </si>
  <si>
    <t xml:space="preserve">Food revenue</t>
  </si>
  <si>
    <t xml:space="preserve">Beverage revenue</t>
  </si>
  <si>
    <t xml:space="preserve">Private events</t>
  </si>
  <si>
    <t xml:space="preserve">TOTAL REVENUE</t>
  </si>
  <si>
    <t xml:space="preserve">COST OF GOODS</t>
  </si>
  <si>
    <t xml:space="preserve">Food cost</t>
  </si>
  <si>
    <t xml:space="preserve">Beverage cost</t>
  </si>
  <si>
    <t xml:space="preserve">Total cost of goods</t>
  </si>
  <si>
    <t xml:space="preserve">LABOR</t>
  </si>
  <si>
    <t xml:space="preserve">Back of house wages</t>
  </si>
  <si>
    <t xml:space="preserve">Front of house wages</t>
  </si>
  <si>
    <t xml:space="preserve">Management salaries</t>
  </si>
  <si>
    <t xml:space="preserve">Taxes, benefits, workers comp</t>
  </si>
  <si>
    <t xml:space="preserve">Total labor</t>
  </si>
  <si>
    <t xml:space="preserve">PRIME COST</t>
  </si>
  <si>
    <t xml:space="preserve">Cost of goods plus all labor</t>
  </si>
  <si>
    <t xml:space="preserve">OCCUPANCY</t>
  </si>
  <si>
    <t xml:space="preserve">Base rent</t>
  </si>
  <si>
    <t xml:space="preserve">CAM &amp; property tax</t>
  </si>
  <si>
    <t xml:space="preserve">Utilities</t>
  </si>
  <si>
    <t xml:space="preserve">Insurance</t>
  </si>
  <si>
    <t xml:space="preserve">Total occupancy</t>
  </si>
  <si>
    <t xml:space="preserve">OPERATING EXPENSES</t>
  </si>
  <si>
    <t xml:space="preserve">Marketing</t>
  </si>
  <si>
    <t xml:space="preserve">Repairs &amp; maintenance</t>
  </si>
  <si>
    <t xml:space="preserve">Supplies &amp; smallwares</t>
  </si>
  <si>
    <t xml:space="preserve">Credit card fees</t>
  </si>
  <si>
    <t xml:space="preserve">Linen &amp; laundry</t>
  </si>
  <si>
    <t xml:space="preserve">Pest, sanitation &amp; waste</t>
  </si>
  <si>
    <t xml:space="preserve">Music &amp; entertainment</t>
  </si>
  <si>
    <t xml:space="preserve">Delivery &amp; third-party commissions</t>
  </si>
  <si>
    <t xml:space="preserve">Admin, tech &amp; accounting</t>
  </si>
  <si>
    <t xml:space="preserve">Total operating expenses</t>
  </si>
  <si>
    <t xml:space="preserve">TOTAL EXPENSES</t>
  </si>
  <si>
    <t xml:space="preserve">EBITDA</t>
  </si>
  <si>
    <t xml:space="preserve">Blue cells are yours. Prime cost is cost of goods plus all labor, and it is the number operators watch weekly because it is the only large cost you can still move after you open.</t>
  </si>
  <si>
    <t xml:space="preserve">BREAK-EVEN &amp; RUNWAY</t>
  </si>
  <si>
    <t xml:space="preserve">How many covers a night the room has to do before it pays for itself, and how long your cash lasts until it gets there.</t>
  </si>
  <si>
    <t xml:space="preserve">INPUTS</t>
  </si>
  <si>
    <t xml:space="preserve">Fixed costs per month</t>
  </si>
  <si>
    <t xml:space="preserve">Variable cost rate (% of revenue)</t>
  </si>
  <si>
    <t xml:space="preserve">Monthly burn at current plan</t>
  </si>
  <si>
    <t xml:space="preserve">Average spend per cover</t>
  </si>
  <si>
    <t xml:space="preserve">Opening cash reserve</t>
  </si>
  <si>
    <t xml:space="preserve">BREAK-EVEN</t>
  </si>
  <si>
    <t xml:space="preserve">Contribution per cover</t>
  </si>
  <si>
    <t xml:space="preserve">Break-even covers per month</t>
  </si>
  <si>
    <t xml:space="preserve">Break-even covers per day</t>
  </si>
  <si>
    <t xml:space="preserve">Covers per day in the plan</t>
  </si>
  <si>
    <t xml:space="preserve">Cushion above break-even</t>
  </si>
  <si>
    <t xml:space="preserve">SCENARIOS BY COVERS PER DAY</t>
  </si>
  <si>
    <t xml:space="preserve">Scenario</t>
  </si>
  <si>
    <t xml:space="preserve">Covers/day</t>
  </si>
  <si>
    <t xml:space="preserve">Revenue</t>
  </si>
  <si>
    <t xml:space="preserve">Variable costs</t>
  </si>
  <si>
    <t xml:space="preserve">Fixed costs</t>
  </si>
  <si>
    <t xml:space="preserve">Margin</t>
  </si>
  <si>
    <t xml:space="preserve">Slow open</t>
  </si>
  <si>
    <t xml:space="preserve">Finding its feet</t>
  </si>
  <si>
    <t xml:space="preserve">Steady</t>
  </si>
  <si>
    <t xml:space="preserve">Busy</t>
  </si>
  <si>
    <t xml:space="preserve">At capacity</t>
  </si>
  <si>
    <t xml:space="preserve">MONTHS OF RUNWAY AT THE SLOW-OPEN CASE</t>
  </si>
  <si>
    <t xml:space="preserve">BREAK-EVEN/DAY</t>
  </si>
  <si>
    <t xml:space="preserve">Fixed costs hold flat across every scenario, which is the point: rent, management and admin are committed before a single cover walks in. The runway figure is how many months your reserve covers the loss if the room opens slow.</t>
  </si>
  <si>
    <t xml:space="preserve">Venue Opening Financial Model. How to use.</t>
  </si>
  <si>
    <t xml:space="preserve">A free template from Cleo Pay. AP automation built for hospitality.</t>
  </si>
  <si>
    <t xml:space="preserve">1</t>
  </si>
  <si>
    <t xml:space="preserve">Price the build before you sign the lease</t>
  </si>
  <si>
    <t xml:space="preserve">Start on the Pre-Opening Budget tab. Fill the blue cells with real quotes, not estimates, and use the STATUS column to track what is still an estimate. Two lines decide whether this number is honest: rent during build-out, and the operating cash reserve. Leave either out and the total is fiction.</t>
  </si>
  <si>
    <t xml:space="preserve">2</t>
  </si>
  <si>
    <t xml:space="preserve">Build the month, not the year</t>
  </si>
  <si>
    <t xml:space="preserve">On the Operating Model tab, set seats, covers per day and your two average checks. Everything else runs off those. Prime cost, cost of goods plus all labor, is the number to watch: it is the only large cost you can still move once the doors are open.</t>
  </si>
  <si>
    <t xml:space="preserve">3</t>
  </si>
  <si>
    <t xml:space="preserve">Find the number the room has to hit</t>
  </si>
  <si>
    <t xml:space="preserve">The Break-Even tab converts your cost base into covers per day. Compare it to the covers per day in your plan. If break-even is close to what you assumed on a good night, the model is too tight and the lease, the menu price or the build has to change before you sign anything.</t>
  </si>
  <si>
    <t xml:space="preserve">4</t>
  </si>
  <si>
    <t xml:space="preserve">Check the runway, not just the profit</t>
  </si>
  <si>
    <t xml:space="preserve">Most rooms open slower than the plan. The runway figure shows how many months your cash reserve covers the loss in the slow-open case. Under six months is where operators get forced into decisions they would not otherwise make.</t>
  </si>
  <si>
    <t xml:space="preserve">5</t>
  </si>
  <si>
    <t xml:space="preserve">Track actuals from the first invoice</t>
  </si>
  <si>
    <t xml:space="preserve">Once you are building, fill the ACTUAL column as invoices land. The VARIANCE column tells you which trade is running over while you can still do something about it, instead of at final settlement.</t>
  </si>
  <si>
    <t xml:space="preserve">WHEN THIS SPREADSHEET ISN'T ENOUGH</t>
  </si>
  <si>
    <t xml:space="preserve">A model tells you what the room should cost. It does not pay the trades. Once you are building, the work is collecting W-9s from every contractor, getting deposits out on time, and keeping the records straight while you are also hiring and training.
Cleo Pay handles that side. Contractors onboard themselves in under a minute, W-9s are collected up front, payments run on ACH with tracking, and everything syncs to QuickBooks so your first year of books is clean.
See Cleo Pay for venues -&gt; cleo-pay.com/venues</t>
  </si>
  <si>
    <t xml:space="preserve">THE REST OF THE STARTER KIT</t>
  </si>
  <si>
    <t xml:space="preserve">-  Chart of accounts for restaurants and bars, so your books start structured
-  Concert &amp; event budget, if the room does shows
-  Artist offer sheet, for booking talent
All free at cleo-pay.com/open-a-venue</t>
  </si>
  <si>
    <t xml:space="preserve">Cleo Pay</t>
  </si>
  <si>
    <t xml:space="preserve">Template v1.0  ·  cleo-pay.com</t>
  </si>
</sst>
</file>

<file path=xl/styles.xml><?xml version="1.0" encoding="utf-8"?>
<styleSheet xmlns="http://schemas.openxmlformats.org/spreadsheetml/2006/main">
  <numFmts count="5">
    <numFmt numFmtId="164" formatCode="General"/>
    <numFmt numFmtId="165" formatCode="\$#,##0;&quot;($&quot;#,##0\);\–"/>
    <numFmt numFmtId="166" formatCode="0.0%;\(0.0%\);\–"/>
    <numFmt numFmtId="167" formatCode="#,##0;\(#,##0\);\–"/>
    <numFmt numFmtId="168" formatCode="\$#,##0.00;&quot;($&quot;#,##0.00\);\–"/>
  </numFmts>
  <fonts count="31">
    <font>
      <sz val="11"/>
      <color theme="1"/>
      <name val="Calibri"/>
      <family val="2"/>
      <charset val="1"/>
    </font>
    <font>
      <sz val="10"/>
      <name val="Arial"/>
      <family val="0"/>
    </font>
    <font>
      <sz val="10"/>
      <name val="Arial"/>
      <family val="0"/>
    </font>
    <font>
      <sz val="10"/>
      <name val="Arial"/>
      <family val="0"/>
    </font>
    <font>
      <b val="true"/>
      <sz val="26"/>
      <color rgb="FF17141F"/>
      <name val="Inter"/>
      <family val="0"/>
      <charset val="1"/>
    </font>
    <font>
      <b val="true"/>
      <sz val="14"/>
      <color rgb="FF17141F"/>
      <name val="Inter"/>
      <family val="0"/>
      <charset val="1"/>
    </font>
    <font>
      <i val="true"/>
      <sz val="10"/>
      <color rgb="FF6B6B80"/>
      <name val="Inter"/>
      <family val="0"/>
      <charset val="1"/>
    </font>
    <font>
      <sz val="11"/>
      <color rgb="FF6B6B80"/>
      <name val="Inter"/>
      <family val="0"/>
      <charset val="1"/>
    </font>
    <font>
      <b val="true"/>
      <sz val="11"/>
      <color rgb="FFFFFFFF"/>
      <name val="Inter"/>
      <family val="0"/>
      <charset val="1"/>
    </font>
    <font>
      <b val="true"/>
      <sz val="20"/>
      <color rgb="FF8B5BFC"/>
      <name val="Inter"/>
      <family val="0"/>
      <charset val="1"/>
    </font>
    <font>
      <b val="true"/>
      <sz val="9"/>
      <color rgb="FF6B6B80"/>
      <name val="Inter"/>
      <family val="0"/>
      <charset val="1"/>
    </font>
    <font>
      <b val="true"/>
      <sz val="11"/>
      <color rgb="FF17141F"/>
      <name val="Inter"/>
      <family val="0"/>
      <charset val="1"/>
    </font>
    <font>
      <b val="true"/>
      <sz val="9.5"/>
      <color rgb="FF17141F"/>
      <name val="Inter"/>
      <family val="0"/>
      <charset val="1"/>
    </font>
    <font>
      <sz val="11"/>
      <color rgb="FF3A3A4A"/>
      <name val="Inter"/>
      <family val="0"/>
      <charset val="1"/>
    </font>
    <font>
      <sz val="11"/>
      <color rgb="FF0000FF"/>
      <name val="Inter"/>
      <family val="0"/>
      <charset val="1"/>
    </font>
    <font>
      <sz val="10"/>
      <color rgb="FF6B6B80"/>
      <name val="Inter"/>
      <family val="0"/>
      <charset val="1"/>
    </font>
    <font>
      <sz val="9.5"/>
      <color rgb="FF6B6B80"/>
      <name val="Inter"/>
      <family val="0"/>
      <charset val="1"/>
    </font>
    <font>
      <b val="true"/>
      <sz val="10"/>
      <color rgb="FF17141F"/>
      <name val="Inter"/>
      <family val="0"/>
      <charset val="1"/>
    </font>
    <font>
      <sz val="11"/>
      <color rgb="FF17141F"/>
      <name val="Inter"/>
      <family val="0"/>
      <charset val="1"/>
    </font>
    <font>
      <b val="true"/>
      <sz val="12"/>
      <color rgb="FFFFFFFF"/>
      <name val="Inter"/>
      <family val="0"/>
      <charset val="1"/>
    </font>
    <font>
      <b val="true"/>
      <sz val="16"/>
      <color rgb="FF8B5BFC"/>
      <name val="Inter"/>
      <family val="0"/>
      <charset val="1"/>
    </font>
    <font>
      <b val="true"/>
      <sz val="16"/>
      <color rgb="FFFFFFFF"/>
      <name val="Inter"/>
      <family val="0"/>
      <charset val="1"/>
    </font>
    <font>
      <i val="true"/>
      <sz val="10"/>
      <color rgb="FF3A3A4A"/>
      <name val="Inter"/>
      <family val="0"/>
      <charset val="1"/>
    </font>
    <font>
      <b val="true"/>
      <sz val="22"/>
      <color rgb="FF17141F"/>
      <name val="Inter"/>
      <family val="0"/>
      <charset val="1"/>
    </font>
    <font>
      <b val="true"/>
      <sz val="11"/>
      <color rgb="FF0000FF"/>
      <name val="Inter"/>
      <family val="0"/>
      <charset val="1"/>
    </font>
    <font>
      <b val="true"/>
      <sz val="13"/>
      <color rgb="FFFFFFFF"/>
      <name val="Inter"/>
      <family val="0"/>
      <charset val="1"/>
    </font>
    <font>
      <i val="true"/>
      <sz val="9.5"/>
      <color rgb="FF9A93A8"/>
      <name val="Inter"/>
      <family val="0"/>
      <charset val="1"/>
    </font>
    <font>
      <b val="true"/>
      <sz val="12"/>
      <color rgb="FF6D28D9"/>
      <name val="Inter"/>
      <family val="0"/>
      <charset val="1"/>
    </font>
    <font>
      <b val="true"/>
      <sz val="14"/>
      <color rgb="FFFFFFFF"/>
      <name val="Inter"/>
      <family val="0"/>
      <charset val="1"/>
    </font>
    <font>
      <b val="true"/>
      <sz val="16"/>
      <color rgb="FF17141F"/>
      <name val="Inter"/>
      <family val="0"/>
      <charset val="1"/>
    </font>
    <font>
      <sz val="9"/>
      <color rgb="FF6B6B80"/>
      <name val="Inter"/>
      <family val="0"/>
      <charset val="1"/>
    </font>
  </fonts>
  <fills count="6">
    <fill>
      <patternFill patternType="none"/>
    </fill>
    <fill>
      <patternFill patternType="gray125"/>
    </fill>
    <fill>
      <patternFill patternType="solid">
        <fgColor rgb="FFFBFAF7"/>
        <bgColor rgb="FFFFFFFF"/>
      </patternFill>
    </fill>
    <fill>
      <patternFill patternType="solid">
        <fgColor rgb="FF17141F"/>
        <bgColor rgb="FF000000"/>
      </patternFill>
    </fill>
    <fill>
      <patternFill patternType="solid">
        <fgColor rgb="FFF4F2F8"/>
        <bgColor rgb="FFF5F3EE"/>
      </patternFill>
    </fill>
    <fill>
      <patternFill patternType="solid">
        <fgColor rgb="FFF5F3EE"/>
        <bgColor rgb="FFF4F2F8"/>
      </patternFill>
    </fill>
  </fills>
  <borders count="3">
    <border diagonalUp="false" diagonalDown="false">
      <left/>
      <right/>
      <top/>
      <bottom/>
      <diagonal/>
    </border>
    <border diagonalUp="false" diagonalDown="false">
      <left/>
      <right/>
      <top/>
      <bottom style="thin">
        <color rgb="FFD8D3C8"/>
      </bottom>
      <diagonal/>
    </border>
    <border diagonalUp="false" diagonalDown="false">
      <left/>
      <right/>
      <top style="thin">
        <color rgb="FFD8D3C8"/>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2" borderId="0" xfId="0" applyFont="true" applyBorder="true" applyAlignment="true" applyProtection="false">
      <alignment horizontal="right" vertical="center" textRotation="0" wrapText="false" indent="0" shrinkToFit="false"/>
      <protection locked="true" hidden="false"/>
    </xf>
    <xf numFmtId="164" fontId="6" fillId="2"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right" vertical="center" textRotation="0" wrapText="false" indent="0" shrinkToFit="false"/>
      <protection locked="true" hidden="false"/>
    </xf>
    <xf numFmtId="164" fontId="8" fillId="3" borderId="0" xfId="0" applyFont="true" applyBorder="true" applyAlignment="true" applyProtection="false">
      <alignment horizontal="general" vertical="center" textRotation="0" wrapText="false" indent="0" shrinkToFit="false"/>
      <protection locked="true" hidden="false"/>
    </xf>
    <xf numFmtId="165" fontId="9" fillId="3" borderId="0" xfId="0" applyFont="true" applyBorder="true" applyAlignment="true" applyProtection="false">
      <alignment horizontal="right" vertical="center" textRotation="0" wrapText="false" indent="0" shrinkToFit="false"/>
      <protection locked="true" hidden="false"/>
    </xf>
    <xf numFmtId="164" fontId="10" fillId="4" borderId="0" xfId="0" applyFont="true" applyBorder="false" applyAlignment="true" applyProtection="false">
      <alignment horizontal="left" vertical="center" textRotation="0" wrapText="false" indent="0" shrinkToFit="false"/>
      <protection locked="true" hidden="false"/>
    </xf>
    <xf numFmtId="165" fontId="11" fillId="2" borderId="0" xfId="0" applyFont="true" applyBorder="false" applyAlignment="true" applyProtection="false">
      <alignment horizontal="right" vertical="center" textRotation="0" wrapText="false" indent="0" shrinkToFit="false"/>
      <protection locked="true" hidden="false"/>
    </xf>
    <xf numFmtId="164" fontId="10" fillId="4" borderId="0" xfId="0" applyFont="true" applyBorder="false" applyAlignment="true" applyProtection="false">
      <alignment horizontal="left" vertical="center" textRotation="0" wrapText="false" indent="1" shrinkToFit="false"/>
      <protection locked="true" hidden="false"/>
    </xf>
    <xf numFmtId="164" fontId="10" fillId="4" borderId="0" xfId="0" applyFont="true" applyBorder="false" applyAlignment="true" applyProtection="false">
      <alignment horizontal="right" vertical="center" textRotation="0" wrapText="false" indent="0" shrinkToFit="false"/>
      <protection locked="true" hidden="false"/>
    </xf>
    <xf numFmtId="164" fontId="12" fillId="2" borderId="1" xfId="0" applyFont="true" applyBorder="true" applyAlignment="true" applyProtection="false">
      <alignment horizontal="general" vertical="center" textRotation="0" wrapText="false" indent="0" shrinkToFit="false"/>
      <protection locked="true" hidden="false"/>
    </xf>
    <xf numFmtId="164" fontId="13" fillId="2" borderId="0" xfId="0" applyFont="true" applyBorder="false" applyAlignment="true" applyProtection="false">
      <alignment horizontal="general" vertical="center" textRotation="0" wrapText="false" indent="1" shrinkToFit="false"/>
      <protection locked="true" hidden="false"/>
    </xf>
    <xf numFmtId="165" fontId="14" fillId="2" borderId="0" xfId="0" applyFont="true" applyBorder="false" applyAlignment="true" applyProtection="false">
      <alignment horizontal="right" vertical="center" textRotation="0" wrapText="false" indent="0" shrinkToFit="false"/>
      <protection locked="true" hidden="false"/>
    </xf>
    <xf numFmtId="165" fontId="13" fillId="2" borderId="0" xfId="0" applyFont="true" applyBorder="false" applyAlignment="true" applyProtection="false">
      <alignment horizontal="right" vertical="center" textRotation="0" wrapText="false" indent="0" shrinkToFit="false"/>
      <protection locked="true" hidden="false"/>
    </xf>
    <xf numFmtId="164" fontId="15" fillId="2" borderId="0" xfId="0" applyFont="true" applyBorder="false" applyAlignment="true" applyProtection="false">
      <alignment horizontal="general" vertical="center" textRotation="0" wrapText="false" indent="1" shrinkToFit="false"/>
      <protection locked="true" hidden="false"/>
    </xf>
    <xf numFmtId="164" fontId="16" fillId="2" borderId="0" xfId="0" applyFont="true" applyBorder="false" applyAlignment="true" applyProtection="false">
      <alignment horizontal="general" vertical="center" textRotation="0" wrapText="false" indent="0" shrinkToFit="false"/>
      <protection locked="true" hidden="false"/>
    </xf>
    <xf numFmtId="164" fontId="13" fillId="5" borderId="0" xfId="0" applyFont="true" applyBorder="false" applyAlignment="true" applyProtection="false">
      <alignment horizontal="general" vertical="center" textRotation="0" wrapText="false" indent="1" shrinkToFit="false"/>
      <protection locked="true" hidden="false"/>
    </xf>
    <xf numFmtId="165" fontId="14" fillId="5" borderId="0" xfId="0" applyFont="true" applyBorder="false" applyAlignment="true" applyProtection="false">
      <alignment horizontal="right" vertical="center" textRotation="0" wrapText="false" indent="0" shrinkToFit="false"/>
      <protection locked="true" hidden="false"/>
    </xf>
    <xf numFmtId="165" fontId="13" fillId="5" borderId="0" xfId="0" applyFont="true" applyBorder="false" applyAlignment="true" applyProtection="false">
      <alignment horizontal="right" vertical="center" textRotation="0" wrapText="false" indent="0" shrinkToFit="false"/>
      <protection locked="true" hidden="false"/>
    </xf>
    <xf numFmtId="164" fontId="15" fillId="5" borderId="0" xfId="0" applyFont="true" applyBorder="false" applyAlignment="true" applyProtection="false">
      <alignment horizontal="general" vertical="center" textRotation="0" wrapText="false" indent="1" shrinkToFit="false"/>
      <protection locked="true" hidden="false"/>
    </xf>
    <xf numFmtId="164" fontId="16" fillId="5" borderId="0" xfId="0" applyFont="true" applyBorder="false" applyAlignment="true" applyProtection="false">
      <alignment horizontal="general" vertical="center" textRotation="0" wrapText="false" indent="0" shrinkToFit="false"/>
      <protection locked="true" hidden="false"/>
    </xf>
    <xf numFmtId="164" fontId="17" fillId="4" borderId="2" xfId="0" applyFont="true" applyBorder="true" applyAlignment="true" applyProtection="false">
      <alignment horizontal="general" vertical="center" textRotation="0" wrapText="false" indent="0" shrinkToFit="false"/>
      <protection locked="true" hidden="false"/>
    </xf>
    <xf numFmtId="165" fontId="11" fillId="4" borderId="2" xfId="0" applyFont="true" applyBorder="true" applyAlignment="true" applyProtection="false">
      <alignment horizontal="right" vertical="center" textRotation="0" wrapText="false" indent="0" shrinkToFit="false"/>
      <protection locked="true" hidden="false"/>
    </xf>
    <xf numFmtId="164" fontId="0" fillId="4" borderId="2" xfId="0" applyFont="false" applyBorder="true" applyAlignment="false" applyProtection="false">
      <alignment horizontal="general" vertical="bottom" textRotation="0" wrapText="false" indent="0" shrinkToFit="false"/>
      <protection locked="true" hidden="false"/>
    </xf>
    <xf numFmtId="165" fontId="18" fillId="5" borderId="0" xfId="0" applyFont="true" applyBorder="false" applyAlignment="true" applyProtection="false">
      <alignment horizontal="right"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6" fontId="14" fillId="2" borderId="0" xfId="0" applyFont="true" applyBorder="false" applyAlignment="true" applyProtection="false">
      <alignment horizontal="right" vertical="center" textRotation="0" wrapText="false" indent="0" shrinkToFit="false"/>
      <protection locked="true" hidden="false"/>
    </xf>
    <xf numFmtId="164" fontId="19" fillId="3" borderId="0" xfId="0" applyFont="true" applyBorder="false" applyAlignment="true" applyProtection="false">
      <alignment horizontal="general" vertical="center" textRotation="0" wrapText="false" indent="0" shrinkToFit="false"/>
      <protection locked="true" hidden="false"/>
    </xf>
    <xf numFmtId="165" fontId="20" fillId="3" borderId="0" xfId="0" applyFont="true" applyBorder="false" applyAlignment="true" applyProtection="false">
      <alignment horizontal="right" vertical="center" textRotation="0" wrapText="false" indent="0" shrinkToFit="false"/>
      <protection locked="true" hidden="false"/>
    </xf>
    <xf numFmtId="165" fontId="21" fillId="3" borderId="0" xfId="0" applyFont="true" applyBorder="false" applyAlignment="true" applyProtection="false">
      <alignment horizontal="right" vertical="center" textRotation="0" wrapText="false" indent="0" shrinkToFit="false"/>
      <protection locked="true" hidden="false"/>
    </xf>
    <xf numFmtId="165" fontId="19" fillId="3" borderId="0" xfId="0" applyFont="true" applyBorder="false" applyAlignment="true" applyProtection="false">
      <alignment horizontal="righ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22" fillId="4" borderId="0" xfId="0" applyFont="true" applyBorder="true" applyAlignment="true" applyProtection="false">
      <alignment horizontal="general" vertical="top" textRotation="0" wrapText="true" indent="0" shrinkToFit="false"/>
      <protection locked="true" hidden="false"/>
    </xf>
    <xf numFmtId="164" fontId="23" fillId="2"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general" vertical="center" textRotation="0" wrapText="false" indent="0" shrinkToFit="false"/>
      <protection locked="true" hidden="false"/>
    </xf>
    <xf numFmtId="164" fontId="10" fillId="4" borderId="0" xfId="0" applyFont="true" applyBorder="false" applyAlignment="true" applyProtection="false">
      <alignment horizontal="general" vertical="center" textRotation="0" wrapText="false" indent="0" shrinkToFit="false"/>
      <protection locked="true" hidden="false"/>
    </xf>
    <xf numFmtId="167" fontId="24" fillId="2" borderId="0" xfId="0" applyFont="true" applyBorder="false" applyAlignment="true" applyProtection="false">
      <alignment horizontal="right" vertical="center" textRotation="0" wrapText="false" indent="0" shrinkToFit="false"/>
      <protection locked="true" hidden="false"/>
    </xf>
    <xf numFmtId="167" fontId="24" fillId="5" borderId="0" xfId="0" applyFont="true" applyBorder="false" applyAlignment="true" applyProtection="false">
      <alignment horizontal="right" vertical="center" textRotation="0" wrapText="false" indent="0" shrinkToFit="false"/>
      <protection locked="true" hidden="false"/>
    </xf>
    <xf numFmtId="168" fontId="24" fillId="5" borderId="0" xfId="0" applyFont="true" applyBorder="false" applyAlignment="true" applyProtection="false">
      <alignment horizontal="right" vertical="center" textRotation="0" wrapText="false" indent="0" shrinkToFit="false"/>
      <protection locked="true" hidden="false"/>
    </xf>
    <xf numFmtId="168" fontId="24" fillId="2" borderId="0" xfId="0" applyFont="true" applyBorder="false" applyAlignment="true" applyProtection="false">
      <alignment horizontal="right" vertical="center" textRotation="0" wrapText="false" indent="0" shrinkToFit="false"/>
      <protection locked="true" hidden="false"/>
    </xf>
    <xf numFmtId="165" fontId="24" fillId="5" borderId="0" xfId="0" applyFont="true" applyBorder="false" applyAlignment="true" applyProtection="false">
      <alignment horizontal="right" vertical="center" textRotation="0" wrapText="false" indent="0" shrinkToFit="false"/>
      <protection locked="true" hidden="false"/>
    </xf>
    <xf numFmtId="165" fontId="18" fillId="2" borderId="0" xfId="0" applyFont="true" applyBorder="false" applyAlignment="true" applyProtection="false">
      <alignment horizontal="right" vertical="center" textRotation="0" wrapText="false" indent="0" shrinkToFit="false"/>
      <protection locked="true" hidden="false"/>
    </xf>
    <xf numFmtId="166" fontId="7" fillId="2" borderId="0" xfId="0" applyFont="true" applyBorder="false" applyAlignment="true" applyProtection="false">
      <alignment horizontal="right" vertical="center" textRotation="0" wrapText="false" indent="0" shrinkToFit="false"/>
      <protection locked="true" hidden="false"/>
    </xf>
    <xf numFmtId="166" fontId="7" fillId="5" borderId="0" xfId="0" applyFont="true" applyBorder="false" applyAlignment="true" applyProtection="false">
      <alignment horizontal="right" vertical="center" textRotation="0" wrapText="false" indent="0" shrinkToFit="false"/>
      <protection locked="true" hidden="false"/>
    </xf>
    <xf numFmtId="164" fontId="11" fillId="4" borderId="0" xfId="0" applyFont="true" applyBorder="false" applyAlignment="true" applyProtection="false">
      <alignment horizontal="general" vertical="center" textRotation="0" wrapText="false" indent="1"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11" fillId="4" borderId="0" xfId="0" applyFont="true" applyBorder="false" applyAlignment="true" applyProtection="false">
      <alignment horizontal="right" vertical="center" textRotation="0" wrapText="false" indent="0" shrinkToFit="false"/>
      <protection locked="true" hidden="false"/>
    </xf>
    <xf numFmtId="166" fontId="7" fillId="4" borderId="0" xfId="0" applyFont="true" applyBorder="false" applyAlignment="true" applyProtection="false">
      <alignment horizontal="right" vertical="center" textRotation="0" wrapText="false" indent="0" shrinkToFit="false"/>
      <protection locked="true" hidden="false"/>
    </xf>
    <xf numFmtId="166" fontId="14" fillId="5" borderId="0" xfId="0" applyFont="true" applyBorder="false" applyAlignment="true" applyProtection="false">
      <alignment horizontal="right" vertical="center" textRotation="0" wrapText="false" indent="0" shrinkToFit="false"/>
      <protection locked="true" hidden="false"/>
    </xf>
    <xf numFmtId="166" fontId="25" fillId="3" borderId="0" xfId="0" applyFont="true" applyBorder="false" applyAlignment="true" applyProtection="false">
      <alignment horizontal="right" vertical="center" textRotation="0" wrapText="false" indent="0" shrinkToFit="false"/>
      <protection locked="true" hidden="false"/>
    </xf>
    <xf numFmtId="164" fontId="26" fillId="3" borderId="0" xfId="0" applyFont="true" applyBorder="false" applyAlignment="true" applyProtection="false">
      <alignment horizontal="general" vertical="center" textRotation="0" wrapText="false" indent="0" shrinkToFit="false"/>
      <protection locked="true" hidden="false"/>
    </xf>
    <xf numFmtId="166" fontId="11" fillId="5" borderId="0" xfId="0" applyFont="true" applyBorder="false" applyAlignment="true" applyProtection="false">
      <alignment horizontal="right" vertical="center" textRotation="0" wrapText="false" indent="0" shrinkToFit="false"/>
      <protection locked="true" hidden="false"/>
    </xf>
    <xf numFmtId="168" fontId="11" fillId="5" borderId="0" xfId="0" applyFont="true" applyBorder="false" applyAlignment="true" applyProtection="false">
      <alignment horizontal="right" vertical="center" textRotation="0" wrapText="false" indent="0" shrinkToFit="false"/>
      <protection locked="true" hidden="false"/>
    </xf>
    <xf numFmtId="167" fontId="11" fillId="2" borderId="0" xfId="0" applyFont="true" applyBorder="false" applyAlignment="true" applyProtection="false">
      <alignment horizontal="right" vertical="center" textRotation="0" wrapText="false" indent="0" shrinkToFit="false"/>
      <protection locked="true" hidden="false"/>
    </xf>
    <xf numFmtId="165" fontId="11" fillId="5" borderId="0" xfId="0" applyFont="true" applyBorder="false" applyAlignment="true" applyProtection="false">
      <alignment horizontal="right" vertical="center" textRotation="0" wrapText="false" indent="0" shrinkToFit="false"/>
      <protection locked="true" hidden="false"/>
    </xf>
    <xf numFmtId="168" fontId="11" fillId="2" borderId="0" xfId="0" applyFont="true" applyBorder="false" applyAlignment="true" applyProtection="false">
      <alignment horizontal="right" vertical="center" textRotation="0" wrapText="false" indent="0" shrinkToFit="false"/>
      <protection locked="true" hidden="false"/>
    </xf>
    <xf numFmtId="167" fontId="11" fillId="5" borderId="0" xfId="0" applyFont="true" applyBorder="false" applyAlignment="true" applyProtection="false">
      <alignment horizontal="right" vertical="center" textRotation="0" wrapText="false" indent="0" shrinkToFit="false"/>
      <protection locked="true" hidden="false"/>
    </xf>
    <xf numFmtId="164" fontId="11" fillId="2" borderId="0" xfId="0" applyFont="true" applyBorder="false" applyAlignment="true" applyProtection="false">
      <alignment horizontal="general" vertical="center" textRotation="0" wrapText="false" indent="1" shrinkToFit="false"/>
      <protection locked="true" hidden="false"/>
    </xf>
    <xf numFmtId="167" fontId="14" fillId="2" borderId="0" xfId="0" applyFont="true" applyBorder="false" applyAlignment="true" applyProtection="false">
      <alignment horizontal="right" vertical="center" textRotation="0" wrapText="false" indent="0" shrinkToFit="false"/>
      <protection locked="true" hidden="false"/>
    </xf>
    <xf numFmtId="165" fontId="27" fillId="2" borderId="0" xfId="0" applyFont="true" applyBorder="false" applyAlignment="true" applyProtection="false">
      <alignment horizontal="right" vertical="center" textRotation="0" wrapText="false" indent="0" shrinkToFit="false"/>
      <protection locked="true" hidden="false"/>
    </xf>
    <xf numFmtId="166" fontId="13" fillId="2" borderId="0" xfId="0" applyFont="true" applyBorder="false" applyAlignment="true" applyProtection="false">
      <alignment horizontal="right" vertical="center" textRotation="0" wrapText="false" indent="0" shrinkToFit="false"/>
      <protection locked="true" hidden="false"/>
    </xf>
    <xf numFmtId="164" fontId="11" fillId="5" borderId="0" xfId="0" applyFont="true" applyBorder="false" applyAlignment="true" applyProtection="false">
      <alignment horizontal="general" vertical="center" textRotation="0" wrapText="false" indent="1" shrinkToFit="false"/>
      <protection locked="true" hidden="false"/>
    </xf>
    <xf numFmtId="167" fontId="14" fillId="5" borderId="0" xfId="0" applyFont="true" applyBorder="false" applyAlignment="true" applyProtection="false">
      <alignment horizontal="right" vertical="center" textRotation="0" wrapText="false" indent="0" shrinkToFit="false"/>
      <protection locked="true" hidden="false"/>
    </xf>
    <xf numFmtId="165" fontId="27" fillId="5" borderId="0" xfId="0" applyFont="true" applyBorder="false" applyAlignment="true" applyProtection="false">
      <alignment horizontal="right" vertical="center" textRotation="0" wrapText="false" indent="0" shrinkToFit="false"/>
      <protection locked="true" hidden="false"/>
    </xf>
    <xf numFmtId="166" fontId="13" fillId="5" borderId="0" xfId="0" applyFont="true" applyBorder="false" applyAlignment="true" applyProtection="false">
      <alignment horizontal="right" vertical="center" textRotation="0" wrapText="false" indent="0" shrinkToFit="false"/>
      <protection locked="true" hidden="false"/>
    </xf>
    <xf numFmtId="164" fontId="9" fillId="3" borderId="0" xfId="0" applyFont="true" applyBorder="true" applyAlignment="true" applyProtection="false">
      <alignment horizontal="right" vertical="center" textRotation="0" wrapText="false" indent="0" shrinkToFit="false"/>
      <protection locked="true" hidden="false"/>
    </xf>
    <xf numFmtId="164" fontId="10" fillId="3" borderId="0" xfId="0" applyFont="true" applyBorder="false" applyAlignment="true" applyProtection="false">
      <alignment horizontal="right" vertical="center" textRotation="0" wrapText="false" indent="0" shrinkToFit="false"/>
      <protection locked="true" hidden="false"/>
    </xf>
    <xf numFmtId="167" fontId="21" fillId="3" borderId="0" xfId="0" applyFont="true" applyBorder="false" applyAlignment="true" applyProtection="false">
      <alignment horizontal="right" vertical="center" textRotation="0" wrapText="false" indent="0" shrinkToFit="false"/>
      <protection locked="true" hidden="false"/>
    </xf>
    <xf numFmtId="164" fontId="23" fillId="2" borderId="0" xfId="0" applyFont="true" applyBorder="false" applyAlignment="true" applyProtection="false">
      <alignment horizontal="general" vertical="center" textRotation="0" wrapText="false" indent="0" shrinkToFit="false"/>
      <protection locked="true" hidden="false"/>
    </xf>
    <xf numFmtId="164" fontId="7" fillId="2" borderId="0" xfId="0" applyFont="true" applyBorder="false" applyAlignment="true" applyProtection="false">
      <alignment horizontal="general" vertical="center" textRotation="0" wrapText="false" indent="0" shrinkToFit="false"/>
      <protection locked="true" hidden="false"/>
    </xf>
    <xf numFmtId="164" fontId="28" fillId="3" borderId="0" xfId="0" applyFont="true" applyBorder="false" applyAlignment="true" applyProtection="false">
      <alignment horizontal="center" vertical="center" textRotation="0" wrapText="false" indent="0" shrinkToFit="false"/>
      <protection locked="true" hidden="false"/>
    </xf>
    <xf numFmtId="164" fontId="29" fillId="2" borderId="0" xfId="0" applyFont="true" applyBorder="false" applyAlignment="true" applyProtection="false">
      <alignment horizontal="general" vertical="center" textRotation="0" wrapText="false" indent="0" shrinkToFit="false"/>
      <protection locked="true" hidden="false"/>
    </xf>
    <xf numFmtId="164" fontId="13" fillId="2" borderId="0" xfId="0" applyFont="true" applyBorder="false" applyAlignment="true" applyProtection="false">
      <alignment horizontal="general" vertical="top" textRotation="0" wrapText="tru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11" fillId="4" borderId="0" xfId="0" applyFont="true" applyBorder="false" applyAlignment="true" applyProtection="false">
      <alignment horizontal="general" vertical="center" textRotation="0" wrapText="false" indent="0" shrinkToFit="false"/>
      <protection locked="true" hidden="false"/>
    </xf>
    <xf numFmtId="164" fontId="30" fillId="4" borderId="0" xfId="0" applyFont="true" applyBorder="fals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8D3C8"/>
      <rgbColor rgb="FF808080"/>
      <rgbColor rgb="FF8B5BFC"/>
      <rgbColor rgb="FF993366"/>
      <rgbColor rgb="FFFBFAF7"/>
      <rgbColor rgb="FFF4F2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5F3EE"/>
      <rgbColor rgb="FFCCFFCC"/>
      <rgbColor rgb="FFFFFF99"/>
      <rgbColor rgb="FF99CCFF"/>
      <rgbColor rgb="FFFF99CC"/>
      <rgbColor rgb="FFCC99FF"/>
      <rgbColor rgb="FFFFCC99"/>
      <rgbColor rgb="FF3366FF"/>
      <rgbColor rgb="FF33CCCC"/>
      <rgbColor rgb="FF99CC00"/>
      <rgbColor rgb="FFFFCC00"/>
      <rgbColor rgb="FFFF9900"/>
      <rgbColor rgb="FFFF6600"/>
      <rgbColor rgb="FF6B6B80"/>
      <rgbColor rgb="FF9A93A8"/>
      <rgbColor rgb="FF003366"/>
      <rgbColor rgb="FF339966"/>
      <rgbColor rgb="FF17141F"/>
      <rgbColor rgb="FF333300"/>
      <rgbColor rgb="FF993300"/>
      <rgbColor rgb="FF993366"/>
      <rgbColor rgb="FF6D28D9"/>
      <rgbColor rgb="FF3A3A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9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2"/>
    <col collapsed="false" customWidth="true" hidden="false" outlineLevel="0" max="3" min="2" style="0" width="15"/>
    <col collapsed="false" customWidth="true" hidden="false" outlineLevel="0" max="4" min="4" style="0" width="16"/>
    <col collapsed="false" customWidth="true" hidden="false" outlineLevel="0" max="5" min="5" style="0" width="15"/>
    <col collapsed="false" customWidth="true" hidden="false" outlineLevel="0" max="6" min="6" style="0" width="32"/>
  </cols>
  <sheetData>
    <row r="1" customFormat="false" ht="15" hidden="false" customHeight="false" outlineLevel="0" collapsed="false">
      <c r="A1" s="1"/>
      <c r="B1" s="1"/>
      <c r="C1" s="1"/>
      <c r="D1" s="1"/>
      <c r="E1" s="1"/>
      <c r="F1" s="1"/>
    </row>
    <row r="2" customFormat="false" ht="25.5" hidden="false" customHeight="true" outlineLevel="0" collapsed="false">
      <c r="A2" s="2" t="s">
        <v>0</v>
      </c>
      <c r="B2" s="2"/>
      <c r="C2" s="2"/>
      <c r="D2" s="3" t="s">
        <v>1</v>
      </c>
      <c r="E2" s="3"/>
      <c r="F2" s="3"/>
    </row>
    <row r="3" customFormat="false" ht="15" hidden="false" customHeight="false" outlineLevel="0" collapsed="false">
      <c r="A3" s="2"/>
      <c r="B3" s="2"/>
      <c r="C3" s="2"/>
      <c r="D3" s="3"/>
      <c r="E3" s="3"/>
      <c r="F3" s="3"/>
    </row>
    <row r="4" customFormat="false" ht="15" hidden="false" customHeight="false" outlineLevel="0" collapsed="false">
      <c r="A4" s="4" t="s">
        <v>2</v>
      </c>
      <c r="B4" s="4"/>
      <c r="C4" s="4"/>
      <c r="D4" s="5" t="s">
        <v>3</v>
      </c>
      <c r="E4" s="5"/>
      <c r="F4" s="5"/>
    </row>
    <row r="5" customFormat="false" ht="15" hidden="false" customHeight="false" outlineLevel="0" collapsed="false">
      <c r="A5" s="1"/>
      <c r="B5" s="1"/>
      <c r="C5" s="1"/>
      <c r="D5" s="1"/>
      <c r="E5" s="1"/>
      <c r="F5" s="1"/>
    </row>
    <row r="6" customFormat="false" ht="33.75" hidden="false" customHeight="true" outlineLevel="0" collapsed="false">
      <c r="A6" s="6" t="s">
        <v>4</v>
      </c>
      <c r="B6" s="6"/>
      <c r="C6" s="6"/>
      <c r="D6" s="7" t="n">
        <f aca="false">B59</f>
        <v>1447270</v>
      </c>
      <c r="E6" s="7"/>
      <c r="F6" s="7"/>
    </row>
    <row r="7" customFormat="false" ht="19.5" hidden="false" customHeight="true" outlineLevel="0" collapsed="false">
      <c r="A7" s="8" t="s">
        <v>5</v>
      </c>
      <c r="B7" s="9" t="n">
        <f aca="false">IF('Operating Model'!B7=0,0,B59/'Operating Model'!B7)</f>
        <v>12060.5833333333</v>
      </c>
      <c r="C7" s="10" t="s">
        <v>6</v>
      </c>
      <c r="D7" s="9" t="n">
        <f aca="false">B57</f>
        <v>131570</v>
      </c>
      <c r="E7" s="10" t="s">
        <v>7</v>
      </c>
      <c r="F7" s="9" t="n">
        <f aca="false">B53</f>
        <v>180000</v>
      </c>
    </row>
    <row r="8" customFormat="false" ht="15" hidden="false" customHeight="false" outlineLevel="0" collapsed="false">
      <c r="A8" s="1"/>
      <c r="B8" s="1"/>
      <c r="C8" s="1"/>
      <c r="D8" s="1"/>
      <c r="E8" s="1"/>
      <c r="F8" s="1"/>
    </row>
    <row r="9" customFormat="false" ht="15" hidden="false" customHeight="false" outlineLevel="0" collapsed="false">
      <c r="A9" s="8" t="s">
        <v>8</v>
      </c>
      <c r="B9" s="11" t="s">
        <v>9</v>
      </c>
      <c r="C9" s="11" t="s">
        <v>10</v>
      </c>
      <c r="D9" s="11" t="s">
        <v>11</v>
      </c>
      <c r="E9" s="10" t="s">
        <v>12</v>
      </c>
      <c r="F9" s="8" t="s">
        <v>13</v>
      </c>
    </row>
    <row r="10" customFormat="false" ht="24" hidden="false" customHeight="true" outlineLevel="0" collapsed="false">
      <c r="A10" s="12" t="s">
        <v>14</v>
      </c>
      <c r="B10" s="12"/>
      <c r="C10" s="12"/>
      <c r="D10" s="12"/>
      <c r="E10" s="12"/>
      <c r="F10" s="12"/>
    </row>
    <row r="11" customFormat="false" ht="18" hidden="false" customHeight="true" outlineLevel="0" collapsed="false">
      <c r="A11" s="13" t="s">
        <v>15</v>
      </c>
      <c r="B11" s="14" t="n">
        <v>285000</v>
      </c>
      <c r="C11" s="14"/>
      <c r="D11" s="15" t="str">
        <f aca="false">IF(C11="","",C11-B11)</f>
        <v/>
      </c>
      <c r="E11" s="16" t="s">
        <v>16</v>
      </c>
      <c r="F11" s="17" t="s">
        <v>17</v>
      </c>
    </row>
    <row r="12" customFormat="false" ht="18" hidden="false" customHeight="true" outlineLevel="0" collapsed="false">
      <c r="A12" s="18" t="s">
        <v>18</v>
      </c>
      <c r="B12" s="19" t="n">
        <v>32000</v>
      </c>
      <c r="C12" s="19"/>
      <c r="D12" s="20" t="str">
        <f aca="false">IF(C12="","",C12-B12)</f>
        <v/>
      </c>
      <c r="E12" s="21" t="s">
        <v>16</v>
      </c>
      <c r="F12" s="22"/>
    </row>
    <row r="13" customFormat="false" ht="18" hidden="false" customHeight="true" outlineLevel="0" collapsed="false">
      <c r="A13" s="13" t="s">
        <v>19</v>
      </c>
      <c r="B13" s="14" t="n">
        <v>18000</v>
      </c>
      <c r="C13" s="14"/>
      <c r="D13" s="15" t="str">
        <f aca="false">IF(C13="","",C13-B13)</f>
        <v/>
      </c>
      <c r="E13" s="16" t="s">
        <v>20</v>
      </c>
      <c r="F13" s="17" t="s">
        <v>21</v>
      </c>
    </row>
    <row r="14" customFormat="false" ht="18" hidden="false" customHeight="true" outlineLevel="0" collapsed="false">
      <c r="A14" s="18" t="s">
        <v>22</v>
      </c>
      <c r="B14" s="19" t="n">
        <v>45000</v>
      </c>
      <c r="C14" s="19"/>
      <c r="D14" s="20" t="str">
        <f aca="false">IF(C14="","",C14-B14)</f>
        <v/>
      </c>
      <c r="E14" s="21" t="s">
        <v>20</v>
      </c>
      <c r="F14" s="22" t="s">
        <v>23</v>
      </c>
    </row>
    <row r="15" customFormat="false" ht="18" hidden="false" customHeight="true" outlineLevel="0" collapsed="false">
      <c r="A15" s="13" t="s">
        <v>24</v>
      </c>
      <c r="B15" s="14" t="n">
        <v>38000</v>
      </c>
      <c r="C15" s="14"/>
      <c r="D15" s="15" t="str">
        <f aca="false">IF(C15="","",C15-B15)</f>
        <v/>
      </c>
      <c r="E15" s="16" t="s">
        <v>20</v>
      </c>
      <c r="F15" s="17"/>
    </row>
    <row r="16" customFormat="false" ht="18" hidden="false" customHeight="true" outlineLevel="0" collapsed="false">
      <c r="A16" s="18" t="s">
        <v>25</v>
      </c>
      <c r="B16" s="19" t="n">
        <v>42000</v>
      </c>
      <c r="C16" s="19"/>
      <c r="D16" s="20" t="str">
        <f aca="false">IF(C16="","",C16-B16)</f>
        <v/>
      </c>
      <c r="E16" s="21" t="s">
        <v>20</v>
      </c>
      <c r="F16" s="22"/>
    </row>
    <row r="17" customFormat="false" ht="18" hidden="false" customHeight="true" outlineLevel="0" collapsed="false">
      <c r="A17" s="13" t="s">
        <v>26</v>
      </c>
      <c r="B17" s="14" t="n">
        <v>45000</v>
      </c>
      <c r="C17" s="14"/>
      <c r="D17" s="15" t="str">
        <f aca="false">IF(C17="","",C17-B17)</f>
        <v/>
      </c>
      <c r="E17" s="16"/>
      <c r="F17" s="17" t="s">
        <v>27</v>
      </c>
    </row>
    <row r="18" customFormat="false" ht="19.5" hidden="false" customHeight="true" outlineLevel="0" collapsed="false">
      <c r="A18" s="23" t="s">
        <v>28</v>
      </c>
      <c r="B18" s="24" t="n">
        <f aca="false">SUM(B11:B17)</f>
        <v>505000</v>
      </c>
      <c r="C18" s="24" t="n">
        <f aca="false">SUM(C11:C17)</f>
        <v>0</v>
      </c>
      <c r="D18" s="24" t="str">
        <f aca="false">IF(C18=0,"",C18-B18)</f>
        <v/>
      </c>
      <c r="E18" s="25"/>
      <c r="F18" s="25"/>
    </row>
    <row r="19" customFormat="false" ht="15" hidden="false" customHeight="false" outlineLevel="0" collapsed="false">
      <c r="A19" s="1"/>
      <c r="B19" s="1"/>
      <c r="C19" s="1"/>
      <c r="D19" s="1"/>
      <c r="E19" s="1"/>
      <c r="F19" s="1"/>
    </row>
    <row r="20" customFormat="false" ht="24" hidden="false" customHeight="true" outlineLevel="0" collapsed="false">
      <c r="A20" s="12" t="s">
        <v>29</v>
      </c>
      <c r="B20" s="12"/>
      <c r="C20" s="12"/>
      <c r="D20" s="12"/>
      <c r="E20" s="12"/>
      <c r="F20" s="12"/>
    </row>
    <row r="21" customFormat="false" ht="18" hidden="false" customHeight="true" outlineLevel="0" collapsed="false">
      <c r="A21" s="13" t="s">
        <v>30</v>
      </c>
      <c r="B21" s="14" t="n">
        <v>78000</v>
      </c>
      <c r="C21" s="14"/>
      <c r="D21" s="15" t="str">
        <f aca="false">IF(C21="","",C21-B21)</f>
        <v/>
      </c>
      <c r="E21" s="16" t="s">
        <v>20</v>
      </c>
      <c r="F21" s="17"/>
    </row>
    <row r="22" customFormat="false" ht="18" hidden="false" customHeight="true" outlineLevel="0" collapsed="false">
      <c r="A22" s="18" t="s">
        <v>31</v>
      </c>
      <c r="B22" s="19" t="n">
        <v>34000</v>
      </c>
      <c r="C22" s="19"/>
      <c r="D22" s="20" t="str">
        <f aca="false">IF(C22="","",C22-B22)</f>
        <v/>
      </c>
      <c r="E22" s="21" t="s">
        <v>20</v>
      </c>
      <c r="F22" s="22"/>
    </row>
    <row r="23" customFormat="false" ht="18" hidden="false" customHeight="true" outlineLevel="0" collapsed="false">
      <c r="A23" s="13" t="s">
        <v>32</v>
      </c>
      <c r="B23" s="14" t="n">
        <v>18000</v>
      </c>
      <c r="C23" s="14"/>
      <c r="D23" s="15" t="str">
        <f aca="false">IF(C23="","",C23-B23)</f>
        <v/>
      </c>
      <c r="E23" s="16" t="s">
        <v>20</v>
      </c>
      <c r="F23" s="17"/>
    </row>
    <row r="24" customFormat="false" ht="18" hidden="false" customHeight="true" outlineLevel="0" collapsed="false">
      <c r="A24" s="18" t="s">
        <v>33</v>
      </c>
      <c r="B24" s="19" t="n">
        <v>26000</v>
      </c>
      <c r="C24" s="19"/>
      <c r="D24" s="20" t="str">
        <f aca="false">IF(C24="","",C24-B24)</f>
        <v/>
      </c>
      <c r="E24" s="21" t="s">
        <v>20</v>
      </c>
      <c r="F24" s="22" t="s">
        <v>34</v>
      </c>
    </row>
    <row r="25" customFormat="false" ht="18" hidden="false" customHeight="true" outlineLevel="0" collapsed="false">
      <c r="A25" s="13" t="s">
        <v>35</v>
      </c>
      <c r="B25" s="14" t="n">
        <v>14000</v>
      </c>
      <c r="C25" s="14"/>
      <c r="D25" s="15" t="str">
        <f aca="false">IF(C25="","",C25-B25)</f>
        <v/>
      </c>
      <c r="E25" s="16"/>
      <c r="F25" s="17" t="s">
        <v>36</v>
      </c>
    </row>
    <row r="26" customFormat="false" ht="19.5" hidden="false" customHeight="true" outlineLevel="0" collapsed="false">
      <c r="A26" s="23" t="s">
        <v>37</v>
      </c>
      <c r="B26" s="24" t="n">
        <f aca="false">SUM(B21:B25)</f>
        <v>170000</v>
      </c>
      <c r="C26" s="24" t="n">
        <f aca="false">SUM(C21:C25)</f>
        <v>0</v>
      </c>
      <c r="D26" s="24" t="str">
        <f aca="false">IF(C26=0,"",C26-B26)</f>
        <v/>
      </c>
      <c r="E26" s="25"/>
      <c r="F26" s="25"/>
    </row>
    <row r="27" customFormat="false" ht="15" hidden="false" customHeight="false" outlineLevel="0" collapsed="false">
      <c r="A27" s="1"/>
      <c r="B27" s="1"/>
      <c r="C27" s="1"/>
      <c r="D27" s="1"/>
      <c r="E27" s="1"/>
      <c r="F27" s="1"/>
    </row>
    <row r="28" customFormat="false" ht="24" hidden="false" customHeight="true" outlineLevel="0" collapsed="false">
      <c r="A28" s="12" t="s">
        <v>38</v>
      </c>
      <c r="B28" s="12"/>
      <c r="C28" s="12"/>
      <c r="D28" s="12"/>
      <c r="E28" s="12"/>
      <c r="F28" s="12"/>
    </row>
    <row r="29" customFormat="false" ht="18" hidden="false" customHeight="true" outlineLevel="0" collapsed="false">
      <c r="A29" s="13" t="s">
        <v>39</v>
      </c>
      <c r="B29" s="14" t="n">
        <v>46000</v>
      </c>
      <c r="C29" s="14"/>
      <c r="D29" s="15" t="str">
        <f aca="false">IF(C29="","",C29-B29)</f>
        <v/>
      </c>
      <c r="E29" s="16" t="s">
        <v>20</v>
      </c>
      <c r="F29" s="17" t="s">
        <v>40</v>
      </c>
    </row>
    <row r="30" customFormat="false" ht="18" hidden="false" customHeight="true" outlineLevel="0" collapsed="false">
      <c r="A30" s="18" t="s">
        <v>41</v>
      </c>
      <c r="B30" s="19" t="n">
        <v>18000</v>
      </c>
      <c r="C30" s="19"/>
      <c r="D30" s="20" t="str">
        <f aca="false">IF(C30="","",C30-B30)</f>
        <v/>
      </c>
      <c r="E30" s="21" t="s">
        <v>20</v>
      </c>
      <c r="F30" s="22"/>
    </row>
    <row r="31" customFormat="false" ht="18" hidden="false" customHeight="true" outlineLevel="0" collapsed="false">
      <c r="A31" s="13" t="s">
        <v>42</v>
      </c>
      <c r="B31" s="14" t="n">
        <v>22000</v>
      </c>
      <c r="C31" s="14"/>
      <c r="D31" s="15" t="str">
        <f aca="false">IF(C31="","",C31-B31)</f>
        <v/>
      </c>
      <c r="E31" s="16"/>
      <c r="F31" s="17"/>
    </row>
    <row r="32" customFormat="false" ht="18" hidden="false" customHeight="true" outlineLevel="0" collapsed="false">
      <c r="A32" s="18" t="s">
        <v>43</v>
      </c>
      <c r="B32" s="19" t="n">
        <v>9500</v>
      </c>
      <c r="C32" s="19"/>
      <c r="D32" s="20" t="str">
        <f aca="false">IF(C32="","",C32-B32)</f>
        <v/>
      </c>
      <c r="E32" s="21" t="s">
        <v>20</v>
      </c>
      <c r="F32" s="22" t="s">
        <v>44</v>
      </c>
    </row>
    <row r="33" customFormat="false" ht="19.5" hidden="false" customHeight="true" outlineLevel="0" collapsed="false">
      <c r="A33" s="23" t="s">
        <v>45</v>
      </c>
      <c r="B33" s="24" t="n">
        <f aca="false">SUM(B29:B32)</f>
        <v>95500</v>
      </c>
      <c r="C33" s="24" t="n">
        <f aca="false">SUM(C29:C32)</f>
        <v>0</v>
      </c>
      <c r="D33" s="24" t="str">
        <f aca="false">IF(C33=0,"",C33-B33)</f>
        <v/>
      </c>
      <c r="E33" s="25"/>
      <c r="F33" s="25"/>
    </row>
    <row r="34" customFormat="false" ht="15" hidden="false" customHeight="false" outlineLevel="0" collapsed="false">
      <c r="A34" s="1"/>
      <c r="B34" s="1"/>
      <c r="C34" s="1"/>
      <c r="D34" s="1"/>
      <c r="E34" s="1"/>
      <c r="F34" s="1"/>
    </row>
    <row r="35" customFormat="false" ht="24" hidden="false" customHeight="true" outlineLevel="0" collapsed="false">
      <c r="A35" s="12" t="s">
        <v>46</v>
      </c>
      <c r="B35" s="12"/>
      <c r="C35" s="12"/>
      <c r="D35" s="12"/>
      <c r="E35" s="12"/>
      <c r="F35" s="12"/>
    </row>
    <row r="36" customFormat="false" ht="18" hidden="false" customHeight="true" outlineLevel="0" collapsed="false">
      <c r="A36" s="13" t="s">
        <v>47</v>
      </c>
      <c r="B36" s="14" t="n">
        <v>45000</v>
      </c>
      <c r="C36" s="14"/>
      <c r="D36" s="15" t="str">
        <f aca="false">IF(C36="","",C36-B36)</f>
        <v/>
      </c>
      <c r="E36" s="16" t="s">
        <v>48</v>
      </c>
      <c r="F36" s="17" t="s">
        <v>49</v>
      </c>
    </row>
    <row r="37" customFormat="false" ht="18" hidden="false" customHeight="true" outlineLevel="0" collapsed="false">
      <c r="A37" s="18" t="s">
        <v>50</v>
      </c>
      <c r="B37" s="19" t="n">
        <v>4200</v>
      </c>
      <c r="C37" s="19"/>
      <c r="D37" s="20" t="str">
        <f aca="false">IF(C37="","",C37-B37)</f>
        <v/>
      </c>
      <c r="E37" s="21" t="s">
        <v>20</v>
      </c>
      <c r="F37" s="22"/>
    </row>
    <row r="38" customFormat="false" ht="18" hidden="false" customHeight="true" outlineLevel="0" collapsed="false">
      <c r="A38" s="13" t="s">
        <v>51</v>
      </c>
      <c r="B38" s="14" t="n">
        <v>15000</v>
      </c>
      <c r="C38" s="14"/>
      <c r="D38" s="15" t="str">
        <f aca="false">IF(C38="","",C38-B38)</f>
        <v/>
      </c>
      <c r="E38" s="16"/>
      <c r="F38" s="17"/>
    </row>
    <row r="39" customFormat="false" ht="18" hidden="false" customHeight="true" outlineLevel="0" collapsed="false">
      <c r="A39" s="18" t="s">
        <v>52</v>
      </c>
      <c r="B39" s="19" t="n">
        <v>6000</v>
      </c>
      <c r="C39" s="19"/>
      <c r="D39" s="20" t="str">
        <f aca="false">IF(C39="","",C39-B39)</f>
        <v/>
      </c>
      <c r="E39" s="21"/>
      <c r="F39" s="22" t="s">
        <v>53</v>
      </c>
    </row>
    <row r="40" customFormat="false" ht="18" hidden="false" customHeight="true" outlineLevel="0" collapsed="false">
      <c r="A40" s="13" t="s">
        <v>54</v>
      </c>
      <c r="B40" s="14" t="n">
        <v>12000</v>
      </c>
      <c r="C40" s="14"/>
      <c r="D40" s="15" t="str">
        <f aca="false">IF(C40="","",C40-B40)</f>
        <v/>
      </c>
      <c r="E40" s="16" t="s">
        <v>20</v>
      </c>
      <c r="F40" s="17" t="s">
        <v>55</v>
      </c>
    </row>
    <row r="41" customFormat="false" ht="19.5" hidden="false" customHeight="true" outlineLevel="0" collapsed="false">
      <c r="A41" s="23" t="s">
        <v>56</v>
      </c>
      <c r="B41" s="24" t="n">
        <f aca="false">SUM(B36:B40)</f>
        <v>82200</v>
      </c>
      <c r="C41" s="24" t="n">
        <f aca="false">SUM(C36:C40)</f>
        <v>0</v>
      </c>
      <c r="D41" s="24" t="str">
        <f aca="false">IF(C41=0,"",C41-B41)</f>
        <v/>
      </c>
      <c r="E41" s="25"/>
      <c r="F41" s="25"/>
    </row>
    <row r="42" customFormat="false" ht="15" hidden="false" customHeight="false" outlineLevel="0" collapsed="false">
      <c r="A42" s="1"/>
      <c r="B42" s="1"/>
      <c r="C42" s="1"/>
      <c r="D42" s="1"/>
      <c r="E42" s="1"/>
      <c r="F42" s="1"/>
    </row>
    <row r="43" customFormat="false" ht="24" hidden="false" customHeight="true" outlineLevel="0" collapsed="false">
      <c r="A43" s="12" t="s">
        <v>57</v>
      </c>
      <c r="B43" s="12"/>
      <c r="C43" s="12"/>
      <c r="D43" s="12"/>
      <c r="E43" s="12"/>
      <c r="F43" s="12"/>
    </row>
    <row r="44" customFormat="false" ht="18" hidden="false" customHeight="true" outlineLevel="0" collapsed="false">
      <c r="A44" s="13" t="s">
        <v>58</v>
      </c>
      <c r="B44" s="14" t="n">
        <v>62000</v>
      </c>
      <c r="C44" s="14"/>
      <c r="D44" s="15" t="str">
        <f aca="false">IF(C44="","",C44-B44)</f>
        <v/>
      </c>
      <c r="E44" s="16"/>
      <c r="F44" s="17" t="s">
        <v>59</v>
      </c>
    </row>
    <row r="45" customFormat="false" ht="18" hidden="false" customHeight="true" outlineLevel="0" collapsed="false">
      <c r="A45" s="18" t="s">
        <v>60</v>
      </c>
      <c r="B45" s="19" t="n">
        <v>14000</v>
      </c>
      <c r="C45" s="19"/>
      <c r="D45" s="20" t="str">
        <f aca="false">IF(C45="","",C45-B45)</f>
        <v/>
      </c>
      <c r="E45" s="21"/>
      <c r="F45" s="22"/>
    </row>
    <row r="46" customFormat="false" ht="18" hidden="false" customHeight="true" outlineLevel="0" collapsed="false">
      <c r="A46" s="13" t="s">
        <v>61</v>
      </c>
      <c r="B46" s="14" t="n">
        <v>38000</v>
      </c>
      <c r="C46" s="14"/>
      <c r="D46" s="15" t="str">
        <f aca="false">IF(C46="","",C46-B46)</f>
        <v/>
      </c>
      <c r="E46" s="16"/>
      <c r="F46" s="17" t="s">
        <v>62</v>
      </c>
    </row>
    <row r="47" customFormat="false" ht="18" hidden="false" customHeight="true" outlineLevel="0" collapsed="false">
      <c r="A47" s="18" t="s">
        <v>63</v>
      </c>
      <c r="B47" s="19" t="n">
        <v>25000</v>
      </c>
      <c r="C47" s="19"/>
      <c r="D47" s="20" t="str">
        <f aca="false">IF(C47="","",C47-B47)</f>
        <v/>
      </c>
      <c r="E47" s="21"/>
      <c r="F47" s="22"/>
    </row>
    <row r="48" customFormat="false" ht="18" hidden="false" customHeight="true" outlineLevel="0" collapsed="false">
      <c r="A48" s="13" t="s">
        <v>64</v>
      </c>
      <c r="B48" s="14" t="n">
        <v>48000</v>
      </c>
      <c r="C48" s="14"/>
      <c r="D48" s="15" t="str">
        <f aca="false">IF(C48="","",C48-B48)</f>
        <v/>
      </c>
      <c r="E48" s="16" t="s">
        <v>65</v>
      </c>
      <c r="F48" s="17" t="s">
        <v>66</v>
      </c>
    </row>
    <row r="49" customFormat="false" ht="18" hidden="false" customHeight="true" outlineLevel="0" collapsed="false">
      <c r="A49" s="18" t="s">
        <v>67</v>
      </c>
      <c r="B49" s="19" t="n">
        <v>96000</v>
      </c>
      <c r="C49" s="19"/>
      <c r="D49" s="20" t="str">
        <f aca="false">IF(C49="","",C49-B49)</f>
        <v/>
      </c>
      <c r="E49" s="21"/>
      <c r="F49" s="22" t="s">
        <v>68</v>
      </c>
    </row>
    <row r="50" customFormat="false" ht="19.5" hidden="false" customHeight="true" outlineLevel="0" collapsed="false">
      <c r="A50" s="23" t="s">
        <v>69</v>
      </c>
      <c r="B50" s="24" t="n">
        <f aca="false">SUM(B44:B49)</f>
        <v>283000</v>
      </c>
      <c r="C50" s="24" t="n">
        <f aca="false">SUM(C44:C49)</f>
        <v>0</v>
      </c>
      <c r="D50" s="24" t="str">
        <f aca="false">IF(C50=0,"",C50-B50)</f>
        <v/>
      </c>
      <c r="E50" s="25"/>
      <c r="F50" s="25"/>
    </row>
    <row r="51" customFormat="false" ht="15" hidden="false" customHeight="false" outlineLevel="0" collapsed="false">
      <c r="A51" s="1"/>
      <c r="B51" s="1"/>
      <c r="C51" s="1"/>
      <c r="D51" s="1"/>
      <c r="E51" s="1"/>
      <c r="F51" s="1"/>
    </row>
    <row r="52" customFormat="false" ht="24" hidden="false" customHeight="true" outlineLevel="0" collapsed="false">
      <c r="A52" s="12" t="s">
        <v>70</v>
      </c>
      <c r="B52" s="12"/>
      <c r="C52" s="12"/>
      <c r="D52" s="12"/>
      <c r="E52" s="12"/>
      <c r="F52" s="12"/>
    </row>
    <row r="53" customFormat="false" ht="15" hidden="false" customHeight="false" outlineLevel="0" collapsed="false">
      <c r="A53" s="13" t="s">
        <v>71</v>
      </c>
      <c r="B53" s="14" t="n">
        <v>180000</v>
      </c>
      <c r="C53" s="1"/>
      <c r="D53" s="1"/>
      <c r="E53" s="1"/>
      <c r="F53" s="17" t="s">
        <v>72</v>
      </c>
    </row>
    <row r="54" customFormat="false" ht="15" hidden="false" customHeight="false" outlineLevel="0" collapsed="false">
      <c r="A54" s="18" t="s">
        <v>73</v>
      </c>
      <c r="B54" s="26" t="n">
        <f aca="false">B18+B26+B33+B41+B50+B53</f>
        <v>1315700</v>
      </c>
      <c r="C54" s="27"/>
      <c r="D54" s="27"/>
      <c r="E54" s="27"/>
      <c r="F54" s="27"/>
    </row>
    <row r="55" customFormat="false" ht="15" hidden="false" customHeight="false" outlineLevel="0" collapsed="false">
      <c r="A55" s="1"/>
      <c r="B55" s="1"/>
      <c r="C55" s="1"/>
      <c r="D55" s="1"/>
      <c r="E55" s="1"/>
      <c r="F55" s="1"/>
    </row>
    <row r="56" customFormat="false" ht="15" hidden="false" customHeight="false" outlineLevel="0" collapsed="false">
      <c r="A56" s="13" t="s">
        <v>74</v>
      </c>
      <c r="B56" s="28" t="n">
        <v>0.1</v>
      </c>
      <c r="C56" s="1"/>
      <c r="D56" s="1"/>
      <c r="E56" s="1"/>
      <c r="F56" s="17" t="s">
        <v>75</v>
      </c>
    </row>
    <row r="57" customFormat="false" ht="15" hidden="false" customHeight="false" outlineLevel="0" collapsed="false">
      <c r="A57" s="18" t="s">
        <v>76</v>
      </c>
      <c r="B57" s="26" t="n">
        <f aca="false">B54*B56</f>
        <v>131570</v>
      </c>
      <c r="C57" s="27"/>
      <c r="D57" s="27"/>
      <c r="E57" s="27"/>
      <c r="F57" s="27"/>
    </row>
    <row r="58" customFormat="false" ht="15" hidden="false" customHeight="false" outlineLevel="0" collapsed="false">
      <c r="A58" s="1"/>
      <c r="B58" s="1"/>
      <c r="C58" s="1"/>
      <c r="D58" s="1"/>
      <c r="E58" s="1"/>
      <c r="F58" s="1"/>
    </row>
    <row r="59" customFormat="false" ht="31.5" hidden="false" customHeight="true" outlineLevel="0" collapsed="false">
      <c r="A59" s="29" t="s">
        <v>4</v>
      </c>
      <c r="B59" s="30" t="n">
        <f aca="false">B54+B57</f>
        <v>1447270</v>
      </c>
      <c r="C59" s="31" t="n">
        <f aca="false">C18+C26+C33+C41+C50</f>
        <v>0</v>
      </c>
      <c r="D59" s="32" t="str">
        <f aca="false">IF(C59=0,"",C59-B59)</f>
        <v/>
      </c>
      <c r="E59" s="33"/>
      <c r="F59" s="33"/>
    </row>
    <row r="60" customFormat="false" ht="15" hidden="false" customHeight="false" outlineLevel="0" collapsed="false">
      <c r="A60" s="1"/>
      <c r="B60" s="1"/>
      <c r="C60" s="1"/>
      <c r="D60" s="1"/>
      <c r="E60" s="1"/>
      <c r="F60" s="1"/>
    </row>
    <row r="61" customFormat="false" ht="43.5" hidden="false" customHeight="true" outlineLevel="0" collapsed="false">
      <c r="A61" s="34" t="s">
        <v>77</v>
      </c>
      <c r="B61" s="34"/>
      <c r="C61" s="34"/>
      <c r="D61" s="34"/>
      <c r="E61" s="34"/>
      <c r="F61" s="34"/>
    </row>
    <row r="62" customFormat="false" ht="15" hidden="false" customHeight="false" outlineLevel="0" collapsed="false">
      <c r="A62" s="1"/>
      <c r="B62" s="1"/>
      <c r="C62" s="1"/>
      <c r="D62" s="1"/>
      <c r="E62" s="1"/>
      <c r="F62" s="1"/>
    </row>
    <row r="63" customFormat="false" ht="15" hidden="false" customHeight="false" outlineLevel="0" collapsed="false">
      <c r="A63" s="1"/>
      <c r="B63" s="1"/>
      <c r="C63" s="1"/>
      <c r="D63" s="1"/>
      <c r="E63" s="1"/>
      <c r="F63" s="1"/>
    </row>
    <row r="64" customFormat="false" ht="15" hidden="false" customHeight="false" outlineLevel="0" collapsed="false">
      <c r="A64" s="1"/>
      <c r="B64" s="1"/>
      <c r="C64" s="1"/>
      <c r="D64" s="1"/>
      <c r="E64" s="1"/>
      <c r="F64" s="1"/>
    </row>
    <row r="65" customFormat="false" ht="15" hidden="false" customHeight="false" outlineLevel="0" collapsed="false">
      <c r="A65" s="1"/>
      <c r="B65" s="1"/>
      <c r="C65" s="1"/>
      <c r="D65" s="1"/>
      <c r="E65" s="1"/>
      <c r="F65" s="1"/>
    </row>
    <row r="66" customFormat="false" ht="15" hidden="false" customHeight="false" outlineLevel="0" collapsed="false">
      <c r="A66" s="1"/>
      <c r="B66" s="1"/>
      <c r="C66" s="1"/>
      <c r="D66" s="1"/>
      <c r="E66" s="1"/>
      <c r="F66" s="1"/>
    </row>
    <row r="67" customFormat="false" ht="15" hidden="false" customHeight="false" outlineLevel="0" collapsed="false">
      <c r="A67" s="1"/>
      <c r="B67" s="1"/>
      <c r="C67" s="1"/>
      <c r="D67" s="1"/>
      <c r="E67" s="1"/>
      <c r="F67" s="1"/>
    </row>
    <row r="68" customFormat="false" ht="15" hidden="false" customHeight="false" outlineLevel="0" collapsed="false">
      <c r="A68" s="1"/>
      <c r="B68" s="1"/>
      <c r="C68" s="1"/>
      <c r="D68" s="1"/>
      <c r="E68" s="1"/>
      <c r="F68" s="1"/>
    </row>
    <row r="69" customFormat="false" ht="15" hidden="false" customHeight="false" outlineLevel="0" collapsed="false">
      <c r="A69" s="1"/>
      <c r="B69" s="1"/>
      <c r="C69" s="1"/>
      <c r="D69" s="1"/>
      <c r="E69" s="1"/>
      <c r="F69" s="1"/>
    </row>
    <row r="70" customFormat="false" ht="15" hidden="false" customHeight="false" outlineLevel="0" collapsed="false">
      <c r="A70" s="1"/>
      <c r="B70" s="1"/>
      <c r="C70" s="1"/>
      <c r="D70" s="1"/>
      <c r="E70" s="1"/>
      <c r="F70" s="1"/>
    </row>
    <row r="71" customFormat="false" ht="15" hidden="false" customHeight="false" outlineLevel="0" collapsed="false">
      <c r="A71" s="1"/>
      <c r="B71" s="1"/>
      <c r="C71" s="1"/>
      <c r="D71" s="1"/>
      <c r="E71" s="1"/>
      <c r="F71" s="1"/>
    </row>
    <row r="72" customFormat="false" ht="15" hidden="false" customHeight="false" outlineLevel="0" collapsed="false">
      <c r="A72" s="1"/>
      <c r="B72" s="1"/>
      <c r="C72" s="1"/>
      <c r="D72" s="1"/>
      <c r="E72" s="1"/>
      <c r="F72" s="1"/>
    </row>
    <row r="73" customFormat="false" ht="15" hidden="false" customHeight="false" outlineLevel="0" collapsed="false">
      <c r="A73" s="1"/>
      <c r="B73" s="1"/>
      <c r="C73" s="1"/>
      <c r="D73" s="1"/>
      <c r="E73" s="1"/>
      <c r="F73" s="1"/>
    </row>
    <row r="74" customFormat="false" ht="15" hidden="false" customHeight="false" outlineLevel="0" collapsed="false">
      <c r="A74" s="1"/>
      <c r="B74" s="1"/>
      <c r="C74" s="1"/>
      <c r="D74" s="1"/>
      <c r="E74" s="1"/>
      <c r="F74" s="1"/>
    </row>
    <row r="75" customFormat="false" ht="15" hidden="false" customHeight="false" outlineLevel="0" collapsed="false">
      <c r="A75" s="1"/>
      <c r="B75" s="1"/>
      <c r="C75" s="1"/>
      <c r="D75" s="1"/>
      <c r="E75" s="1"/>
      <c r="F75" s="1"/>
    </row>
    <row r="76" customFormat="false" ht="15" hidden="false" customHeight="false" outlineLevel="0" collapsed="false">
      <c r="A76" s="1"/>
      <c r="B76" s="1"/>
      <c r="C76" s="1"/>
      <c r="D76" s="1"/>
      <c r="E76" s="1"/>
      <c r="F76" s="1"/>
    </row>
    <row r="77" customFormat="false" ht="15" hidden="false" customHeight="false" outlineLevel="0" collapsed="false">
      <c r="A77" s="1"/>
      <c r="B77" s="1"/>
      <c r="C77" s="1"/>
      <c r="D77" s="1"/>
      <c r="E77" s="1"/>
      <c r="F77" s="1"/>
    </row>
    <row r="78" customFormat="false" ht="15" hidden="false" customHeight="false" outlineLevel="0" collapsed="false">
      <c r="A78" s="1"/>
      <c r="B78" s="1"/>
      <c r="C78" s="1"/>
      <c r="D78" s="1"/>
      <c r="E78" s="1"/>
      <c r="F78" s="1"/>
    </row>
    <row r="79" customFormat="false" ht="15" hidden="false" customHeight="false" outlineLevel="0" collapsed="false">
      <c r="A79" s="1"/>
      <c r="B79" s="1"/>
      <c r="C79" s="1"/>
      <c r="D79" s="1"/>
      <c r="E79" s="1"/>
      <c r="F79" s="1"/>
    </row>
    <row r="80" customFormat="false" ht="15" hidden="false" customHeight="false" outlineLevel="0" collapsed="false">
      <c r="A80" s="1"/>
      <c r="B80" s="1"/>
      <c r="C80" s="1"/>
      <c r="D80" s="1"/>
      <c r="E80" s="1"/>
      <c r="F80" s="1"/>
    </row>
    <row r="81" customFormat="false" ht="15" hidden="false" customHeight="false" outlineLevel="0" collapsed="false">
      <c r="A81" s="1"/>
      <c r="B81" s="1"/>
      <c r="C81" s="1"/>
      <c r="D81" s="1"/>
      <c r="E81" s="1"/>
      <c r="F81" s="1"/>
    </row>
    <row r="82" customFormat="false" ht="15" hidden="false" customHeight="false" outlineLevel="0" collapsed="false">
      <c r="A82" s="1"/>
      <c r="B82" s="1"/>
      <c r="C82" s="1"/>
      <c r="D82" s="1"/>
      <c r="E82" s="1"/>
      <c r="F82" s="1"/>
    </row>
    <row r="83" customFormat="false" ht="15" hidden="false" customHeight="false" outlineLevel="0" collapsed="false">
      <c r="A83" s="1"/>
      <c r="B83" s="1"/>
      <c r="C83" s="1"/>
      <c r="D83" s="1"/>
      <c r="E83" s="1"/>
      <c r="F83" s="1"/>
    </row>
    <row r="84" customFormat="false" ht="15" hidden="false" customHeight="false" outlineLevel="0" collapsed="false">
      <c r="A84" s="1"/>
      <c r="B84" s="1"/>
      <c r="C84" s="1"/>
      <c r="D84" s="1"/>
      <c r="E84" s="1"/>
      <c r="F84" s="1"/>
    </row>
    <row r="85" customFormat="false" ht="15" hidden="false" customHeight="false" outlineLevel="0" collapsed="false">
      <c r="A85" s="1"/>
      <c r="B85" s="1"/>
      <c r="C85" s="1"/>
      <c r="D85" s="1"/>
      <c r="E85" s="1"/>
      <c r="F85" s="1"/>
    </row>
    <row r="86" customFormat="false" ht="15" hidden="false" customHeight="false" outlineLevel="0" collapsed="false">
      <c r="A86" s="1"/>
      <c r="B86" s="1"/>
      <c r="C86" s="1"/>
      <c r="D86" s="1"/>
      <c r="E86" s="1"/>
      <c r="F86" s="1"/>
    </row>
    <row r="87" customFormat="false" ht="15" hidden="false" customHeight="false" outlineLevel="0" collapsed="false">
      <c r="A87" s="1"/>
      <c r="B87" s="1"/>
      <c r="C87" s="1"/>
      <c r="D87" s="1"/>
      <c r="E87" s="1"/>
      <c r="F87" s="1"/>
    </row>
    <row r="88" customFormat="false" ht="15" hidden="false" customHeight="false" outlineLevel="0" collapsed="false">
      <c r="A88" s="1"/>
      <c r="B88" s="1"/>
      <c r="C88" s="1"/>
      <c r="D88" s="1"/>
      <c r="E88" s="1"/>
      <c r="F88" s="1"/>
    </row>
    <row r="89" customFormat="false" ht="15" hidden="false" customHeight="false" outlineLevel="0" collapsed="false">
      <c r="A89" s="1"/>
      <c r="B89" s="1"/>
      <c r="C89" s="1"/>
      <c r="D89" s="1"/>
      <c r="E89" s="1"/>
      <c r="F89" s="1"/>
    </row>
    <row r="90" customFormat="false" ht="15" hidden="false" customHeight="false" outlineLevel="0" collapsed="false">
      <c r="A90" s="1"/>
      <c r="B90" s="1"/>
      <c r="C90" s="1"/>
      <c r="D90" s="1"/>
      <c r="E90" s="1"/>
      <c r="F90" s="1"/>
    </row>
    <row r="91" customFormat="false" ht="15" hidden="false" customHeight="false" outlineLevel="0" collapsed="false">
      <c r="A91" s="1"/>
      <c r="B91" s="1"/>
      <c r="C91" s="1"/>
      <c r="D91" s="1"/>
      <c r="E91" s="1"/>
      <c r="F91" s="1"/>
    </row>
    <row r="92" customFormat="false" ht="15" hidden="false" customHeight="false" outlineLevel="0" collapsed="false">
      <c r="A92" s="1"/>
      <c r="B92" s="1"/>
      <c r="C92" s="1"/>
      <c r="D92" s="1"/>
      <c r="E92" s="1"/>
      <c r="F92" s="1"/>
    </row>
    <row r="93" customFormat="false" ht="15" hidden="false" customHeight="false" outlineLevel="0" collapsed="false">
      <c r="A93" s="1"/>
      <c r="B93" s="1"/>
      <c r="C93" s="1"/>
      <c r="D93" s="1"/>
      <c r="E93" s="1"/>
      <c r="F93" s="1"/>
    </row>
    <row r="94" customFormat="false" ht="15" hidden="false" customHeight="false" outlineLevel="0" collapsed="false">
      <c r="A94" s="1"/>
      <c r="B94" s="1"/>
      <c r="C94" s="1"/>
      <c r="D94" s="1"/>
      <c r="E94" s="1"/>
      <c r="F94" s="1"/>
    </row>
    <row r="95" customFormat="false" ht="15" hidden="false" customHeight="false" outlineLevel="0" collapsed="false">
      <c r="A95" s="1"/>
      <c r="B95" s="1"/>
      <c r="C95" s="1"/>
      <c r="D95" s="1"/>
      <c r="E95" s="1"/>
      <c r="F95" s="1"/>
    </row>
    <row r="96" customFormat="false" ht="15" hidden="false" customHeight="false" outlineLevel="0" collapsed="false">
      <c r="A96" s="1"/>
      <c r="B96" s="1"/>
      <c r="C96" s="1"/>
      <c r="D96" s="1"/>
      <c r="E96" s="1"/>
      <c r="F96" s="1"/>
    </row>
  </sheetData>
  <mergeCells count="13">
    <mergeCell ref="A2:C3"/>
    <mergeCell ref="D2:F3"/>
    <mergeCell ref="A4:C4"/>
    <mergeCell ref="D4:F4"/>
    <mergeCell ref="A6:C6"/>
    <mergeCell ref="D6:F6"/>
    <mergeCell ref="A10:F10"/>
    <mergeCell ref="A20:F20"/>
    <mergeCell ref="A28:F28"/>
    <mergeCell ref="A35:F35"/>
    <mergeCell ref="A43:F43"/>
    <mergeCell ref="A52:F52"/>
    <mergeCell ref="A61:F61"/>
  </mergeCells>
  <dataValidations count="1">
    <dataValidation allowBlank="true" errorStyle="stop" operator="between" showDropDown="false" showErrorMessage="false" showInputMessage="false" sqref="E11:E17 E21:E25 E29:E32 E36:E40 E44:E49" type="list">
      <formula1>"Estimate,Quoted,Signed,In process,Paid"</formula1>
      <formula2>0</formula2>
    </dataValidation>
  </dataValidation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0"/>
    <col collapsed="false" customWidth="true" hidden="false" outlineLevel="0" max="2" min="2" style="0" width="16"/>
    <col collapsed="false" customWidth="true" hidden="false" outlineLevel="0" max="3" min="3" style="0" width="18"/>
    <col collapsed="false" customWidth="true" hidden="false" outlineLevel="0" max="4" min="4" style="0" width="14"/>
    <col collapsed="false" customWidth="true" hidden="false" outlineLevel="0" max="5" min="5" style="0" width="30"/>
  </cols>
  <sheetData>
    <row r="1" customFormat="false" ht="15" hidden="false" customHeight="false" outlineLevel="0" collapsed="false">
      <c r="A1" s="1"/>
      <c r="B1" s="1"/>
      <c r="C1" s="1"/>
      <c r="D1" s="1"/>
      <c r="E1" s="1"/>
    </row>
    <row r="2" customFormat="false" ht="30" hidden="false" customHeight="true" outlineLevel="0" collapsed="false">
      <c r="A2" s="35" t="s">
        <v>78</v>
      </c>
      <c r="B2" s="35"/>
      <c r="C2" s="35"/>
      <c r="D2" s="1"/>
      <c r="E2" s="1"/>
    </row>
    <row r="3" customFormat="false" ht="15" hidden="false" customHeight="false" outlineLevel="0" collapsed="false">
      <c r="A3" s="36" t="s">
        <v>79</v>
      </c>
      <c r="B3" s="36"/>
      <c r="C3" s="36"/>
      <c r="D3" s="36"/>
      <c r="E3" s="36"/>
    </row>
    <row r="4" customFormat="false" ht="15" hidden="false" customHeight="false" outlineLevel="0" collapsed="false">
      <c r="A4" s="1"/>
      <c r="B4" s="1"/>
      <c r="C4" s="1"/>
      <c r="D4" s="1"/>
      <c r="E4" s="1"/>
    </row>
    <row r="5" customFormat="false" ht="24" hidden="false" customHeight="true" outlineLevel="0" collapsed="false">
      <c r="A5" s="12" t="s">
        <v>80</v>
      </c>
      <c r="B5" s="12"/>
      <c r="C5" s="12"/>
      <c r="D5" s="12"/>
      <c r="E5" s="12"/>
    </row>
    <row r="6" customFormat="false" ht="18.75" hidden="false" customHeight="true" outlineLevel="0" collapsed="false">
      <c r="A6" s="37" t="s">
        <v>81</v>
      </c>
      <c r="B6" s="38" t="n">
        <v>30</v>
      </c>
      <c r="C6" s="1"/>
      <c r="D6" s="1"/>
      <c r="E6" s="1"/>
    </row>
    <row r="7" customFormat="false" ht="18.75" hidden="false" customHeight="true" outlineLevel="0" collapsed="false">
      <c r="A7" s="37" t="s">
        <v>82</v>
      </c>
      <c r="B7" s="39" t="n">
        <v>120</v>
      </c>
      <c r="C7" s="27"/>
      <c r="D7" s="27"/>
      <c r="E7" s="27"/>
    </row>
    <row r="8" customFormat="false" ht="18.75" hidden="false" customHeight="true" outlineLevel="0" collapsed="false">
      <c r="A8" s="8" t="s">
        <v>83</v>
      </c>
      <c r="B8" s="38" t="n">
        <v>165</v>
      </c>
      <c r="C8" s="1"/>
      <c r="D8" s="1"/>
      <c r="E8" s="1"/>
    </row>
    <row r="9" customFormat="false" ht="18.75" hidden="false" customHeight="true" outlineLevel="0" collapsed="false">
      <c r="A9" s="8" t="s">
        <v>84</v>
      </c>
      <c r="B9" s="40" t="n">
        <v>34</v>
      </c>
      <c r="C9" s="27"/>
      <c r="D9" s="27"/>
      <c r="E9" s="27"/>
    </row>
    <row r="10" customFormat="false" ht="18.75" hidden="false" customHeight="true" outlineLevel="0" collapsed="false">
      <c r="A10" s="8" t="s">
        <v>85</v>
      </c>
      <c r="B10" s="41" t="n">
        <v>16</v>
      </c>
      <c r="C10" s="1"/>
      <c r="D10" s="1"/>
      <c r="E10" s="1"/>
    </row>
    <row r="11" customFormat="false" ht="18.75" hidden="false" customHeight="true" outlineLevel="0" collapsed="false">
      <c r="A11" s="8" t="s">
        <v>86</v>
      </c>
      <c r="B11" s="42" t="n">
        <v>12000</v>
      </c>
      <c r="C11" s="27"/>
      <c r="D11" s="27"/>
      <c r="E11" s="27"/>
    </row>
    <row r="12" customFormat="false" ht="24" hidden="false" customHeight="true" outlineLevel="0" collapsed="false">
      <c r="A12" s="12" t="s">
        <v>87</v>
      </c>
      <c r="B12" s="12"/>
      <c r="C12" s="12"/>
      <c r="D12" s="12"/>
      <c r="E12" s="12"/>
    </row>
    <row r="13" customFormat="false" ht="15" hidden="false" customHeight="false" outlineLevel="0" collapsed="false">
      <c r="A13" s="8" t="s">
        <v>88</v>
      </c>
      <c r="B13" s="11" t="s">
        <v>89</v>
      </c>
      <c r="C13" s="11" t="s">
        <v>90</v>
      </c>
      <c r="D13" s="11" t="s">
        <v>91</v>
      </c>
      <c r="E13" s="1"/>
    </row>
    <row r="14" customFormat="false" ht="18" hidden="false" customHeight="true" outlineLevel="0" collapsed="false">
      <c r="A14" s="13" t="s">
        <v>92</v>
      </c>
      <c r="B14" s="1"/>
      <c r="C14" s="43" t="n">
        <f aca="false">B8*B9*B6</f>
        <v>168300</v>
      </c>
      <c r="D14" s="44" t="n">
        <f aca="false">IF($C$18=0,0,C14/$C$18)</f>
        <v>0.648554913294798</v>
      </c>
      <c r="E14" s="1"/>
    </row>
    <row r="15" customFormat="false" ht="18" hidden="false" customHeight="true" outlineLevel="0" collapsed="false">
      <c r="A15" s="18" t="s">
        <v>93</v>
      </c>
      <c r="B15" s="27"/>
      <c r="C15" s="26" t="n">
        <f aca="false">B8*B10*B6</f>
        <v>79200</v>
      </c>
      <c r="D15" s="45" t="n">
        <f aca="false">IF($C$18=0,0,C15/$C$18)</f>
        <v>0.305202312138728</v>
      </c>
      <c r="E15" s="27"/>
    </row>
    <row r="16" customFormat="false" ht="18" hidden="false" customHeight="true" outlineLevel="0" collapsed="false">
      <c r="A16" s="13" t="s">
        <v>94</v>
      </c>
      <c r="B16" s="1"/>
      <c r="C16" s="43" t="n">
        <f aca="false">B11</f>
        <v>12000</v>
      </c>
      <c r="D16" s="44" t="n">
        <f aca="false">IF($C$18=0,0,C16/$C$18)</f>
        <v>0.046242774566474</v>
      </c>
      <c r="E16" s="1"/>
    </row>
    <row r="17" customFormat="false" ht="15" hidden="false" customHeight="false" outlineLevel="0" collapsed="false">
      <c r="A17" s="1"/>
      <c r="B17" s="1"/>
      <c r="C17" s="1"/>
      <c r="D17" s="1"/>
      <c r="E17" s="1"/>
    </row>
    <row r="18" customFormat="false" ht="18" hidden="false" customHeight="true" outlineLevel="0" collapsed="false">
      <c r="A18" s="46" t="s">
        <v>95</v>
      </c>
      <c r="B18" s="47"/>
      <c r="C18" s="48" t="n">
        <f aca="false">SUM(C14:C16)</f>
        <v>259500</v>
      </c>
      <c r="D18" s="49" t="n">
        <f aca="false">IF($C$18=0,0,C18/$C$18)</f>
        <v>1</v>
      </c>
      <c r="E18" s="47"/>
    </row>
    <row r="19" customFormat="false" ht="15" hidden="false" customHeight="false" outlineLevel="0" collapsed="false">
      <c r="A19" s="1"/>
      <c r="B19" s="1"/>
      <c r="C19" s="1"/>
      <c r="D19" s="1"/>
      <c r="E19" s="1"/>
    </row>
    <row r="20" customFormat="false" ht="24" hidden="false" customHeight="true" outlineLevel="0" collapsed="false">
      <c r="A20" s="12" t="s">
        <v>96</v>
      </c>
      <c r="B20" s="12"/>
      <c r="C20" s="12"/>
      <c r="D20" s="12"/>
      <c r="E20" s="12"/>
    </row>
    <row r="21" customFormat="false" ht="18" hidden="false" customHeight="true" outlineLevel="0" collapsed="false">
      <c r="A21" s="18" t="s">
        <v>97</v>
      </c>
      <c r="B21" s="50" t="n">
        <v>0.29</v>
      </c>
      <c r="C21" s="26" t="n">
        <f aca="false">C14*B21</f>
        <v>48807</v>
      </c>
      <c r="D21" s="45" t="n">
        <f aca="false">IF($C$18=0,0,C21/$C$18)</f>
        <v>0.188080924855491</v>
      </c>
      <c r="E21" s="27"/>
    </row>
    <row r="22" customFormat="false" ht="18" hidden="false" customHeight="true" outlineLevel="0" collapsed="false">
      <c r="A22" s="13" t="s">
        <v>98</v>
      </c>
      <c r="B22" s="28" t="n">
        <v>0.22</v>
      </c>
      <c r="C22" s="43" t="n">
        <f aca="false">C15*B22</f>
        <v>17424</v>
      </c>
      <c r="D22" s="44" t="n">
        <f aca="false">IF($C$18=0,0,C22/$C$18)</f>
        <v>0.0671445086705202</v>
      </c>
      <c r="E22" s="1"/>
    </row>
    <row r="23" customFormat="false" ht="18" hidden="false" customHeight="true" outlineLevel="0" collapsed="false">
      <c r="A23" s="46" t="s">
        <v>99</v>
      </c>
      <c r="B23" s="47"/>
      <c r="C23" s="48" t="n">
        <f aca="false">SUM(C21:C22)</f>
        <v>66231</v>
      </c>
      <c r="D23" s="49" t="n">
        <f aca="false">IF($C$18=0,0,C23/$C$18)</f>
        <v>0.255225433526012</v>
      </c>
      <c r="E23" s="47"/>
    </row>
    <row r="24" customFormat="false" ht="15" hidden="false" customHeight="false" outlineLevel="0" collapsed="false">
      <c r="A24" s="1"/>
      <c r="B24" s="1"/>
      <c r="C24" s="1"/>
      <c r="D24" s="1"/>
      <c r="E24" s="1"/>
    </row>
    <row r="25" customFormat="false" ht="24" hidden="false" customHeight="true" outlineLevel="0" collapsed="false">
      <c r="A25" s="12" t="s">
        <v>100</v>
      </c>
      <c r="B25" s="12"/>
      <c r="C25" s="12"/>
      <c r="D25" s="12"/>
      <c r="E25" s="12"/>
    </row>
    <row r="26" customFormat="false" ht="18" hidden="false" customHeight="true" outlineLevel="0" collapsed="false">
      <c r="A26" s="13" t="s">
        <v>101</v>
      </c>
      <c r="B26" s="28" t="n">
        <v>0.14</v>
      </c>
      <c r="C26" s="43" t="n">
        <f aca="false">$C$18*B26</f>
        <v>36330</v>
      </c>
      <c r="D26" s="44" t="n">
        <f aca="false">IF($C$18=0,0,C26/$C$18)</f>
        <v>0.14</v>
      </c>
      <c r="E26" s="1"/>
    </row>
    <row r="27" customFormat="false" ht="18" hidden="false" customHeight="true" outlineLevel="0" collapsed="false">
      <c r="A27" s="18" t="s">
        <v>102</v>
      </c>
      <c r="B27" s="50" t="n">
        <v>0.11</v>
      </c>
      <c r="C27" s="26" t="n">
        <f aca="false">$C$18*B27</f>
        <v>28545</v>
      </c>
      <c r="D27" s="45" t="n">
        <f aca="false">IF($C$18=0,0,C27/$C$18)</f>
        <v>0.11</v>
      </c>
      <c r="E27" s="27"/>
    </row>
    <row r="28" customFormat="false" ht="18" hidden="false" customHeight="true" outlineLevel="0" collapsed="false">
      <c r="A28" s="13" t="s">
        <v>103</v>
      </c>
      <c r="B28" s="1"/>
      <c r="C28" s="14" t="n">
        <v>26000</v>
      </c>
      <c r="D28" s="44" t="n">
        <f aca="false">IF($C$18=0,0,C28/$C$18)</f>
        <v>0.10019267822736</v>
      </c>
      <c r="E28" s="1"/>
    </row>
    <row r="29" customFormat="false" ht="18" hidden="false" customHeight="true" outlineLevel="0" collapsed="false">
      <c r="A29" s="18" t="s">
        <v>104</v>
      </c>
      <c r="B29" s="50" t="n">
        <v>0.18</v>
      </c>
      <c r="C29" s="26" t="n">
        <f aca="false">SUM(C26:C28)*B29</f>
        <v>16357.5</v>
      </c>
      <c r="D29" s="45" t="n">
        <f aca="false">IF($C$18=0,0,C29/$C$18)</f>
        <v>0.0630346820809249</v>
      </c>
      <c r="E29" s="27"/>
    </row>
    <row r="30" customFormat="false" ht="18" hidden="false" customHeight="true" outlineLevel="0" collapsed="false">
      <c r="A30" s="46" t="s">
        <v>105</v>
      </c>
      <c r="B30" s="47"/>
      <c r="C30" s="48" t="n">
        <f aca="false">SUM(C26:C29)</f>
        <v>107232.5</v>
      </c>
      <c r="D30" s="49" t="n">
        <f aca="false">IF($C$18=0,0,C30/$C$18)</f>
        <v>0.413227360308285</v>
      </c>
      <c r="E30" s="47"/>
    </row>
    <row r="31" customFormat="false" ht="15" hidden="false" customHeight="false" outlineLevel="0" collapsed="false">
      <c r="A31" s="1"/>
      <c r="B31" s="1"/>
      <c r="C31" s="1"/>
      <c r="D31" s="1"/>
      <c r="E31" s="1"/>
    </row>
    <row r="32" customFormat="false" ht="30" hidden="false" customHeight="true" outlineLevel="0" collapsed="false">
      <c r="A32" s="29" t="s">
        <v>106</v>
      </c>
      <c r="B32" s="33"/>
      <c r="C32" s="30" t="n">
        <f aca="false">C23+C30</f>
        <v>173463.5</v>
      </c>
      <c r="D32" s="51" t="n">
        <f aca="false">IF(C18=0,0,C32/C18)</f>
        <v>0.668452793834297</v>
      </c>
      <c r="E32" s="52" t="s">
        <v>107</v>
      </c>
    </row>
    <row r="33" customFormat="false" ht="15" hidden="false" customHeight="false" outlineLevel="0" collapsed="false">
      <c r="A33" s="1"/>
      <c r="B33" s="1"/>
      <c r="C33" s="1"/>
      <c r="D33" s="1"/>
      <c r="E33" s="1"/>
    </row>
    <row r="34" customFormat="false" ht="24" hidden="false" customHeight="true" outlineLevel="0" collapsed="false">
      <c r="A34" s="12" t="s">
        <v>108</v>
      </c>
      <c r="B34" s="12"/>
      <c r="C34" s="12"/>
      <c r="D34" s="12"/>
      <c r="E34" s="12"/>
    </row>
    <row r="35" customFormat="false" ht="18" hidden="false" customHeight="true" outlineLevel="0" collapsed="false">
      <c r="A35" s="18" t="s">
        <v>109</v>
      </c>
      <c r="B35" s="27"/>
      <c r="C35" s="19" t="n">
        <v>24000</v>
      </c>
      <c r="D35" s="45" t="n">
        <f aca="false">IF($C$18=0,0,C35/$C$18)</f>
        <v>0.092485549132948</v>
      </c>
      <c r="E35" s="27"/>
    </row>
    <row r="36" customFormat="false" ht="18" hidden="false" customHeight="true" outlineLevel="0" collapsed="false">
      <c r="A36" s="13" t="s">
        <v>110</v>
      </c>
      <c r="B36" s="1"/>
      <c r="C36" s="14" t="n">
        <v>4200</v>
      </c>
      <c r="D36" s="44" t="n">
        <f aca="false">IF($C$18=0,0,C36/$C$18)</f>
        <v>0.0161849710982659</v>
      </c>
      <c r="E36" s="1"/>
    </row>
    <row r="37" customFormat="false" ht="18" hidden="false" customHeight="true" outlineLevel="0" collapsed="false">
      <c r="A37" s="18" t="s">
        <v>111</v>
      </c>
      <c r="B37" s="27"/>
      <c r="C37" s="19" t="n">
        <v>7800</v>
      </c>
      <c r="D37" s="45" t="n">
        <f aca="false">IF($C$18=0,0,C37/$C$18)</f>
        <v>0.0300578034682081</v>
      </c>
      <c r="E37" s="27"/>
    </row>
    <row r="38" customFormat="false" ht="18" hidden="false" customHeight="true" outlineLevel="0" collapsed="false">
      <c r="A38" s="13" t="s">
        <v>112</v>
      </c>
      <c r="B38" s="1"/>
      <c r="C38" s="14" t="n">
        <v>2600</v>
      </c>
      <c r="D38" s="44" t="n">
        <f aca="false">IF($C$18=0,0,C38/$C$18)</f>
        <v>0.010019267822736</v>
      </c>
      <c r="E38" s="1"/>
    </row>
    <row r="39" customFormat="false" ht="18" hidden="false" customHeight="true" outlineLevel="0" collapsed="false">
      <c r="A39" s="46" t="s">
        <v>113</v>
      </c>
      <c r="B39" s="47"/>
      <c r="C39" s="48" t="n">
        <f aca="false">SUM(C35:C38)</f>
        <v>38600</v>
      </c>
      <c r="D39" s="49" t="n">
        <f aca="false">IF($C$18=0,0,C39/$C$18)</f>
        <v>0.148747591522158</v>
      </c>
      <c r="E39" s="47"/>
    </row>
    <row r="40" customFormat="false" ht="15" hidden="false" customHeight="false" outlineLevel="0" collapsed="false">
      <c r="A40" s="1"/>
      <c r="B40" s="1"/>
      <c r="C40" s="1"/>
      <c r="D40" s="1"/>
      <c r="E40" s="1"/>
    </row>
    <row r="41" customFormat="false" ht="24" hidden="false" customHeight="true" outlineLevel="0" collapsed="false">
      <c r="A41" s="12" t="s">
        <v>114</v>
      </c>
      <c r="B41" s="12"/>
      <c r="C41" s="12"/>
      <c r="D41" s="12"/>
      <c r="E41" s="12"/>
    </row>
    <row r="42" customFormat="false" ht="18" hidden="false" customHeight="true" outlineLevel="0" collapsed="false">
      <c r="A42" s="13" t="s">
        <v>115</v>
      </c>
      <c r="B42" s="28" t="n">
        <v>0.02</v>
      </c>
      <c r="C42" s="43" t="n">
        <f aca="false">$C$18*B42</f>
        <v>5190</v>
      </c>
      <c r="D42" s="44" t="n">
        <f aca="false">IF($C$18=0,0,C42/$C$18)</f>
        <v>0.02</v>
      </c>
      <c r="E42" s="1"/>
    </row>
    <row r="43" customFormat="false" ht="18" hidden="false" customHeight="true" outlineLevel="0" collapsed="false">
      <c r="A43" s="18" t="s">
        <v>116</v>
      </c>
      <c r="B43" s="27"/>
      <c r="C43" s="19" t="n">
        <v>3200</v>
      </c>
      <c r="D43" s="45" t="n">
        <f aca="false">IF($C$18=0,0,C43/$C$18)</f>
        <v>0.0123314065510597</v>
      </c>
      <c r="E43" s="27"/>
    </row>
    <row r="44" customFormat="false" ht="18" hidden="false" customHeight="true" outlineLevel="0" collapsed="false">
      <c r="A44" s="13" t="s">
        <v>117</v>
      </c>
      <c r="B44" s="28" t="n">
        <v>0.015</v>
      </c>
      <c r="C44" s="43" t="n">
        <f aca="false">$C$18*B44</f>
        <v>3892.5</v>
      </c>
      <c r="D44" s="44" t="n">
        <f aca="false">IF($C$18=0,0,C44/$C$18)</f>
        <v>0.015</v>
      </c>
      <c r="E44" s="1"/>
    </row>
    <row r="45" customFormat="false" ht="18" hidden="false" customHeight="true" outlineLevel="0" collapsed="false">
      <c r="A45" s="18" t="s">
        <v>118</v>
      </c>
      <c r="B45" s="50" t="n">
        <v>0.028</v>
      </c>
      <c r="C45" s="26" t="n">
        <f aca="false">$C$18*B45</f>
        <v>7266</v>
      </c>
      <c r="D45" s="45" t="n">
        <f aca="false">IF($C$18=0,0,C45/$C$18)</f>
        <v>0.028</v>
      </c>
      <c r="E45" s="27"/>
    </row>
    <row r="46" customFormat="false" ht="18" hidden="false" customHeight="true" outlineLevel="0" collapsed="false">
      <c r="A46" s="13" t="s">
        <v>119</v>
      </c>
      <c r="B46" s="1"/>
      <c r="C46" s="14" t="n">
        <v>2400</v>
      </c>
      <c r="D46" s="44" t="n">
        <f aca="false">IF($C$18=0,0,C46/$C$18)</f>
        <v>0.0092485549132948</v>
      </c>
      <c r="E46" s="1"/>
    </row>
    <row r="47" customFormat="false" ht="18" hidden="false" customHeight="true" outlineLevel="0" collapsed="false">
      <c r="A47" s="18" t="s">
        <v>120</v>
      </c>
      <c r="B47" s="27"/>
      <c r="C47" s="19" t="n">
        <v>1900</v>
      </c>
      <c r="D47" s="45" t="n">
        <f aca="false">IF($C$18=0,0,C47/$C$18)</f>
        <v>0.00732177263969172</v>
      </c>
      <c r="E47" s="27"/>
    </row>
    <row r="48" customFormat="false" ht="18" hidden="false" customHeight="true" outlineLevel="0" collapsed="false">
      <c r="A48" s="13" t="s">
        <v>121</v>
      </c>
      <c r="B48" s="1"/>
      <c r="C48" s="14" t="n">
        <v>3500</v>
      </c>
      <c r="D48" s="44" t="n">
        <f aca="false">IF($C$18=0,0,C48/$C$18)</f>
        <v>0.0134874759152216</v>
      </c>
      <c r="E48" s="1"/>
    </row>
    <row r="49" customFormat="false" ht="18" hidden="false" customHeight="true" outlineLevel="0" collapsed="false">
      <c r="A49" s="18" t="s">
        <v>122</v>
      </c>
      <c r="B49" s="50" t="n">
        <v>0.01</v>
      </c>
      <c r="C49" s="26" t="n">
        <f aca="false">$C$18*B49</f>
        <v>2595</v>
      </c>
      <c r="D49" s="45" t="n">
        <f aca="false">IF($C$18=0,0,C49/$C$18)</f>
        <v>0.01</v>
      </c>
      <c r="E49" s="27"/>
    </row>
    <row r="50" customFormat="false" ht="18" hidden="false" customHeight="true" outlineLevel="0" collapsed="false">
      <c r="A50" s="13" t="s">
        <v>123</v>
      </c>
      <c r="B50" s="1"/>
      <c r="C50" s="14" t="n">
        <v>4100</v>
      </c>
      <c r="D50" s="44" t="n">
        <f aca="false">IF($C$18=0,0,C50/$C$18)</f>
        <v>0.0157996146435453</v>
      </c>
      <c r="E50" s="1"/>
    </row>
    <row r="51" customFormat="false" ht="18" hidden="false" customHeight="true" outlineLevel="0" collapsed="false">
      <c r="A51" s="46" t="s">
        <v>124</v>
      </c>
      <c r="B51" s="47"/>
      <c r="C51" s="48" t="n">
        <f aca="false">SUM(C42:C50)</f>
        <v>34043.5</v>
      </c>
      <c r="D51" s="49" t="n">
        <f aca="false">IF($C$18=0,0,C51/$C$18)</f>
        <v>0.131188824662813</v>
      </c>
      <c r="E51" s="47"/>
    </row>
    <row r="52" customFormat="false" ht="15" hidden="false" customHeight="false" outlineLevel="0" collapsed="false">
      <c r="A52" s="1"/>
      <c r="B52" s="1"/>
      <c r="C52" s="1"/>
      <c r="D52" s="1"/>
      <c r="E52" s="1"/>
    </row>
    <row r="53" customFormat="false" ht="18" hidden="false" customHeight="true" outlineLevel="0" collapsed="false">
      <c r="A53" s="46" t="s">
        <v>125</v>
      </c>
      <c r="B53" s="47"/>
      <c r="C53" s="48" t="n">
        <f aca="false">C23+C30+C39+C51</f>
        <v>246107</v>
      </c>
      <c r="D53" s="49" t="n">
        <f aca="false">IF($C$18=0,0,C53/$C$18)</f>
        <v>0.948389210019268</v>
      </c>
      <c r="E53" s="47"/>
    </row>
    <row r="54" customFormat="false" ht="15" hidden="false" customHeight="false" outlineLevel="0" collapsed="false">
      <c r="A54" s="1"/>
      <c r="B54" s="1"/>
      <c r="C54" s="1"/>
      <c r="D54" s="1"/>
      <c r="E54" s="1"/>
    </row>
    <row r="55" customFormat="false" ht="31.5" hidden="false" customHeight="true" outlineLevel="0" collapsed="false">
      <c r="A55" s="29" t="s">
        <v>126</v>
      </c>
      <c r="B55" s="33"/>
      <c r="C55" s="30" t="n">
        <f aca="false">C18-C53</f>
        <v>13393</v>
      </c>
      <c r="D55" s="51" t="n">
        <f aca="false">IF(C18=0,0,C55/C18)</f>
        <v>0.0516107899807322</v>
      </c>
      <c r="E55" s="33"/>
    </row>
    <row r="56" customFormat="false" ht="15" hidden="false" customHeight="false" outlineLevel="0" collapsed="false">
      <c r="A56" s="1"/>
      <c r="B56" s="1"/>
      <c r="C56" s="1"/>
      <c r="D56" s="1"/>
      <c r="E56" s="1"/>
    </row>
    <row r="57" customFormat="false" ht="39.75" hidden="false" customHeight="true" outlineLevel="0" collapsed="false">
      <c r="A57" s="34" t="s">
        <v>127</v>
      </c>
      <c r="B57" s="34"/>
      <c r="C57" s="34"/>
      <c r="D57" s="34"/>
      <c r="E57" s="34"/>
    </row>
    <row r="58" customFormat="false" ht="15" hidden="false" customHeight="false" outlineLevel="0" collapsed="false">
      <c r="A58" s="1"/>
      <c r="B58" s="1"/>
      <c r="C58" s="1"/>
      <c r="D58" s="1"/>
      <c r="E58" s="1"/>
    </row>
    <row r="59" customFormat="false" ht="15" hidden="false" customHeight="false" outlineLevel="0" collapsed="false">
      <c r="A59" s="1"/>
      <c r="B59" s="1"/>
      <c r="C59" s="1"/>
      <c r="D59" s="1"/>
      <c r="E59" s="1"/>
    </row>
    <row r="60" customFormat="false" ht="15" hidden="false" customHeight="false" outlineLevel="0" collapsed="false">
      <c r="A60" s="1"/>
      <c r="B60" s="1"/>
      <c r="C60" s="1"/>
      <c r="D60" s="1"/>
      <c r="E60" s="1"/>
    </row>
  </sheetData>
  <mergeCells count="9">
    <mergeCell ref="A2:C2"/>
    <mergeCell ref="A3:E3"/>
    <mergeCell ref="A5:E5"/>
    <mergeCell ref="A12:E12"/>
    <mergeCell ref="A20:E20"/>
    <mergeCell ref="A25:E25"/>
    <mergeCell ref="A34:E34"/>
    <mergeCell ref="A41:E41"/>
    <mergeCell ref="A57:E57"/>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4"/>
    <col collapsed="false" customWidth="true" hidden="false" outlineLevel="0" max="2" min="2" style="0" width="17"/>
    <col collapsed="false" customWidth="true" hidden="false" outlineLevel="0" max="3" min="3" style="0" width="16"/>
    <col collapsed="false" customWidth="true" hidden="false" outlineLevel="0" max="7" min="4" style="0" width="17"/>
  </cols>
  <sheetData>
    <row r="1" customFormat="false" ht="15" hidden="false" customHeight="false" outlineLevel="0" collapsed="false">
      <c r="A1" s="1"/>
      <c r="B1" s="1"/>
      <c r="C1" s="1"/>
      <c r="D1" s="1"/>
      <c r="E1" s="1"/>
      <c r="F1" s="1"/>
      <c r="G1" s="1"/>
    </row>
    <row r="2" customFormat="false" ht="30" hidden="false" customHeight="true" outlineLevel="0" collapsed="false">
      <c r="A2" s="35" t="s">
        <v>128</v>
      </c>
      <c r="B2" s="35"/>
      <c r="C2" s="35"/>
      <c r="D2" s="1"/>
      <c r="E2" s="1"/>
      <c r="F2" s="1"/>
      <c r="G2" s="1"/>
    </row>
    <row r="3" customFormat="false" ht="15" hidden="false" customHeight="false" outlineLevel="0" collapsed="false">
      <c r="A3" s="36" t="s">
        <v>129</v>
      </c>
      <c r="B3" s="36"/>
      <c r="C3" s="36"/>
      <c r="D3" s="36"/>
      <c r="E3" s="36"/>
      <c r="F3" s="36"/>
      <c r="G3" s="36"/>
    </row>
    <row r="4" customFormat="false" ht="15" hidden="false" customHeight="false" outlineLevel="0" collapsed="false">
      <c r="A4" s="1"/>
      <c r="B4" s="1"/>
      <c r="C4" s="1"/>
      <c r="D4" s="1"/>
      <c r="E4" s="1"/>
      <c r="F4" s="1"/>
      <c r="G4" s="1"/>
    </row>
    <row r="5" customFormat="false" ht="24" hidden="false" customHeight="true" outlineLevel="0" collapsed="false">
      <c r="A5" s="12" t="s">
        <v>130</v>
      </c>
      <c r="B5" s="12"/>
      <c r="C5" s="12"/>
      <c r="D5" s="12"/>
      <c r="E5" s="12"/>
      <c r="F5" s="12"/>
      <c r="G5" s="12"/>
    </row>
    <row r="6" customFormat="false" ht="18.75" hidden="false" customHeight="true" outlineLevel="0" collapsed="false">
      <c r="A6" s="8" t="s">
        <v>131</v>
      </c>
      <c r="B6" s="9" t="n">
        <f aca="false">'Operating Model'!C39+'Operating Model'!C28+'Operating Model'!C43+'Operating Model'!C46+'Operating Model'!C47+'Operating Model'!C48+'Operating Model'!C50</f>
        <v>79700</v>
      </c>
      <c r="C6" s="1"/>
      <c r="D6" s="1"/>
      <c r="E6" s="1"/>
      <c r="F6" s="1"/>
      <c r="G6" s="1"/>
    </row>
    <row r="7" customFormat="false" ht="18.75" hidden="false" customHeight="true" outlineLevel="0" collapsed="false">
      <c r="A7" s="8" t="s">
        <v>132</v>
      </c>
      <c r="B7" s="53" t="n">
        <f aca="false">IF('Operating Model'!C18=0,0,('Operating Model'!C23+'Operating Model'!C26+'Operating Model'!C27+'Operating Model'!C29+'Operating Model'!C42+'Operating Model'!C44+'Operating Model'!C45+'Operating Model'!C49)/'Operating Model'!C18)</f>
        <v>0.641260115606936</v>
      </c>
      <c r="C7" s="27"/>
      <c r="D7" s="27"/>
      <c r="E7" s="27"/>
      <c r="F7" s="27"/>
      <c r="G7" s="27"/>
    </row>
    <row r="8" customFormat="false" ht="18.75" hidden="false" customHeight="true" outlineLevel="0" collapsed="false">
      <c r="A8" s="8" t="s">
        <v>133</v>
      </c>
      <c r="B8" s="9" t="n">
        <f aca="false">MAX(0,-'Operating Model'!C55)</f>
        <v>0</v>
      </c>
      <c r="C8" s="1"/>
      <c r="D8" s="1"/>
      <c r="E8" s="1"/>
      <c r="F8" s="1"/>
      <c r="G8" s="1"/>
    </row>
    <row r="9" customFormat="false" ht="18.75" hidden="false" customHeight="true" outlineLevel="0" collapsed="false">
      <c r="A9" s="8" t="s">
        <v>134</v>
      </c>
      <c r="B9" s="54" t="n">
        <f aca="false">'Operating Model'!B9+'Operating Model'!B10</f>
        <v>50</v>
      </c>
      <c r="C9" s="27"/>
      <c r="D9" s="27"/>
      <c r="E9" s="27"/>
      <c r="F9" s="27"/>
      <c r="G9" s="27"/>
    </row>
    <row r="10" customFormat="false" ht="18.75" hidden="false" customHeight="true" outlineLevel="0" collapsed="false">
      <c r="A10" s="8" t="s">
        <v>81</v>
      </c>
      <c r="B10" s="55" t="n">
        <f aca="false">'Operating Model'!B6</f>
        <v>30</v>
      </c>
      <c r="C10" s="1"/>
      <c r="D10" s="1"/>
      <c r="E10" s="1"/>
      <c r="F10" s="1"/>
      <c r="G10" s="1"/>
    </row>
    <row r="11" customFormat="false" ht="18.75" hidden="false" customHeight="true" outlineLevel="0" collapsed="false">
      <c r="A11" s="8" t="s">
        <v>135</v>
      </c>
      <c r="B11" s="56" t="n">
        <f aca="false">'Pre-Opening Budget'!B53</f>
        <v>180000</v>
      </c>
      <c r="C11" s="27"/>
      <c r="D11" s="27"/>
      <c r="E11" s="27"/>
      <c r="F11" s="27"/>
      <c r="G11" s="27"/>
    </row>
    <row r="12" customFormat="false" ht="15" hidden="false" customHeight="false" outlineLevel="0" collapsed="false">
      <c r="A12" s="1"/>
      <c r="B12" s="1"/>
      <c r="C12" s="1"/>
      <c r="D12" s="1"/>
      <c r="E12" s="1"/>
      <c r="F12" s="1"/>
      <c r="G12" s="1"/>
    </row>
    <row r="13" customFormat="false" ht="24" hidden="false" customHeight="true" outlineLevel="0" collapsed="false">
      <c r="A13" s="12" t="s">
        <v>136</v>
      </c>
      <c r="B13" s="12"/>
      <c r="C13" s="12"/>
      <c r="D13" s="12"/>
      <c r="E13" s="12"/>
      <c r="F13" s="12"/>
      <c r="G13" s="12"/>
    </row>
    <row r="14" customFormat="false" ht="18.75" hidden="false" customHeight="true" outlineLevel="0" collapsed="false">
      <c r="A14" s="13" t="s">
        <v>137</v>
      </c>
      <c r="B14" s="57" t="n">
        <f aca="false">B9*(1-B7)</f>
        <v>17.9369942196532</v>
      </c>
      <c r="C14" s="1"/>
      <c r="D14" s="1"/>
      <c r="E14" s="1"/>
      <c r="F14" s="1"/>
      <c r="G14" s="1"/>
    </row>
    <row r="15" customFormat="false" ht="18.75" hidden="false" customHeight="true" outlineLevel="0" collapsed="false">
      <c r="A15" s="18" t="s">
        <v>138</v>
      </c>
      <c r="B15" s="58" t="n">
        <f aca="false">IF(B14&lt;=0,0,ROUNDUP(B6/B14,0))</f>
        <v>4444</v>
      </c>
      <c r="C15" s="27"/>
      <c r="D15" s="27"/>
      <c r="E15" s="27"/>
      <c r="F15" s="27"/>
      <c r="G15" s="27"/>
    </row>
    <row r="16" customFormat="false" ht="18.75" hidden="false" customHeight="true" outlineLevel="0" collapsed="false">
      <c r="A16" s="13" t="s">
        <v>139</v>
      </c>
      <c r="B16" s="55" t="n">
        <f aca="false">IF(B10=0,0,ROUNDUP(B15/B10,0))</f>
        <v>149</v>
      </c>
      <c r="C16" s="1"/>
      <c r="D16" s="1"/>
      <c r="E16" s="1"/>
      <c r="F16" s="1"/>
      <c r="G16" s="1"/>
    </row>
    <row r="17" customFormat="false" ht="18.75" hidden="false" customHeight="true" outlineLevel="0" collapsed="false">
      <c r="A17" s="18" t="s">
        <v>140</v>
      </c>
      <c r="B17" s="58" t="n">
        <f aca="false">'Operating Model'!B8</f>
        <v>165</v>
      </c>
      <c r="C17" s="27"/>
      <c r="D17" s="27"/>
      <c r="E17" s="27"/>
      <c r="F17" s="27"/>
      <c r="G17" s="27"/>
    </row>
    <row r="18" customFormat="false" ht="18.75" hidden="false" customHeight="true" outlineLevel="0" collapsed="false">
      <c r="A18" s="13" t="s">
        <v>141</v>
      </c>
      <c r="B18" s="55" t="n">
        <f aca="false">B17-B16</f>
        <v>16</v>
      </c>
      <c r="C18" s="1"/>
      <c r="D18" s="1"/>
      <c r="E18" s="1"/>
      <c r="F18" s="1"/>
      <c r="G18" s="1"/>
    </row>
    <row r="19" customFormat="false" ht="15" hidden="false" customHeight="false" outlineLevel="0" collapsed="false">
      <c r="A19" s="1"/>
      <c r="B19" s="1"/>
      <c r="C19" s="1"/>
      <c r="D19" s="1"/>
      <c r="E19" s="1"/>
      <c r="F19" s="1"/>
      <c r="G19" s="1"/>
    </row>
    <row r="20" customFormat="false" ht="24" hidden="false" customHeight="true" outlineLevel="0" collapsed="false">
      <c r="A20" s="12" t="s">
        <v>142</v>
      </c>
      <c r="B20" s="12"/>
      <c r="C20" s="12"/>
      <c r="D20" s="12"/>
      <c r="E20" s="12"/>
      <c r="F20" s="12"/>
      <c r="G20" s="12"/>
    </row>
    <row r="21" customFormat="false" ht="15" hidden="false" customHeight="false" outlineLevel="0" collapsed="false">
      <c r="A21" s="8" t="s">
        <v>143</v>
      </c>
      <c r="B21" s="11" t="s">
        <v>144</v>
      </c>
      <c r="C21" s="11" t="s">
        <v>145</v>
      </c>
      <c r="D21" s="11" t="s">
        <v>146</v>
      </c>
      <c r="E21" s="11" t="s">
        <v>147</v>
      </c>
      <c r="F21" s="11" t="s">
        <v>126</v>
      </c>
      <c r="G21" s="11" t="s">
        <v>148</v>
      </c>
    </row>
    <row r="22" customFormat="false" ht="19.5" hidden="false" customHeight="true" outlineLevel="0" collapsed="false">
      <c r="A22" s="59" t="s">
        <v>149</v>
      </c>
      <c r="B22" s="60" t="n">
        <v>95</v>
      </c>
      <c r="C22" s="15" t="n">
        <f aca="false">B22*$B$9*$B$10+'Operating Model'!B11</f>
        <v>154500</v>
      </c>
      <c r="D22" s="15" t="n">
        <f aca="false">C22*$B$7</f>
        <v>99074.6878612717</v>
      </c>
      <c r="E22" s="15" t="n">
        <f aca="false">$B$6</f>
        <v>79700</v>
      </c>
      <c r="F22" s="61" t="n">
        <f aca="false">C22-D22-E22</f>
        <v>-24274.6878612717</v>
      </c>
      <c r="G22" s="62" t="n">
        <f aca="false">IF(C22=0,0,F22/C22)</f>
        <v>-0.15711772078493</v>
      </c>
    </row>
    <row r="23" customFormat="false" ht="19.5" hidden="false" customHeight="true" outlineLevel="0" collapsed="false">
      <c r="A23" s="63" t="s">
        <v>150</v>
      </c>
      <c r="B23" s="64" t="n">
        <v>125</v>
      </c>
      <c r="C23" s="20" t="n">
        <f aca="false">B23*$B$9*$B$10+'Operating Model'!B11</f>
        <v>199500</v>
      </c>
      <c r="D23" s="20" t="n">
        <f aca="false">C23*$B$7</f>
        <v>127931.393063584</v>
      </c>
      <c r="E23" s="20" t="n">
        <f aca="false">$B$6</f>
        <v>79700</v>
      </c>
      <c r="F23" s="65" t="n">
        <f aca="false">C23-D23-E23</f>
        <v>-8131.39306358382</v>
      </c>
      <c r="G23" s="66" t="n">
        <f aca="false">IF(C23=0,0,F23/C23)</f>
        <v>-0.0407588624741044</v>
      </c>
    </row>
    <row r="24" customFormat="false" ht="19.5" hidden="false" customHeight="true" outlineLevel="0" collapsed="false">
      <c r="A24" s="59" t="s">
        <v>151</v>
      </c>
      <c r="B24" s="60" t="n">
        <v>165</v>
      </c>
      <c r="C24" s="15" t="n">
        <f aca="false">B24*$B$9*$B$10+'Operating Model'!B11</f>
        <v>259500</v>
      </c>
      <c r="D24" s="15" t="n">
        <f aca="false">C24*$B$7</f>
        <v>166407</v>
      </c>
      <c r="E24" s="15" t="n">
        <f aca="false">$B$6</f>
        <v>79700</v>
      </c>
      <c r="F24" s="61" t="n">
        <f aca="false">C24-D24-E24</f>
        <v>13393</v>
      </c>
      <c r="G24" s="62" t="n">
        <f aca="false">IF(C24=0,0,F24/C24)</f>
        <v>0.0516107899807322</v>
      </c>
    </row>
    <row r="25" customFormat="false" ht="19.5" hidden="false" customHeight="true" outlineLevel="0" collapsed="false">
      <c r="A25" s="63" t="s">
        <v>152</v>
      </c>
      <c r="B25" s="64" t="n">
        <v>200</v>
      </c>
      <c r="C25" s="20" t="n">
        <f aca="false">B25*$B$9*$B$10+'Operating Model'!B11</f>
        <v>312000</v>
      </c>
      <c r="D25" s="20" t="n">
        <f aca="false">C25*$B$7</f>
        <v>200073.156069364</v>
      </c>
      <c r="E25" s="20" t="n">
        <f aca="false">$B$6</f>
        <v>79700</v>
      </c>
      <c r="F25" s="65" t="n">
        <f aca="false">C25-D25-E25</f>
        <v>32226.8439306358</v>
      </c>
      <c r="G25" s="66" t="n">
        <f aca="false">IF(C25=0,0,F25/C25)</f>
        <v>0.103291166444346</v>
      </c>
    </row>
    <row r="26" customFormat="false" ht="19.5" hidden="false" customHeight="true" outlineLevel="0" collapsed="false">
      <c r="A26" s="59" t="s">
        <v>153</v>
      </c>
      <c r="B26" s="60" t="n">
        <v>235</v>
      </c>
      <c r="C26" s="15" t="n">
        <f aca="false">B26*$B$9*$B$10+'Operating Model'!B11</f>
        <v>364500</v>
      </c>
      <c r="D26" s="15" t="n">
        <f aca="false">C26*$B$7</f>
        <v>233739.312138728</v>
      </c>
      <c r="E26" s="15" t="n">
        <f aca="false">$B$6</f>
        <v>79700</v>
      </c>
      <c r="F26" s="61" t="n">
        <f aca="false">C26-D26-E26</f>
        <v>51060.6878612717</v>
      </c>
      <c r="G26" s="62" t="n">
        <f aca="false">IF(C26=0,0,F26/C26)</f>
        <v>0.140084191663297</v>
      </c>
    </row>
    <row r="27" customFormat="false" ht="15" hidden="false" customHeight="false" outlineLevel="0" collapsed="false">
      <c r="A27" s="1"/>
      <c r="B27" s="1"/>
      <c r="C27" s="1"/>
      <c r="D27" s="1"/>
      <c r="E27" s="1"/>
      <c r="F27" s="1"/>
      <c r="G27" s="1"/>
    </row>
    <row r="28" customFormat="false" ht="33.75" hidden="false" customHeight="true" outlineLevel="0" collapsed="false">
      <c r="A28" s="6" t="s">
        <v>154</v>
      </c>
      <c r="B28" s="6"/>
      <c r="C28" s="6"/>
      <c r="D28" s="67" t="n">
        <f aca="false">IF(F22&gt;=0,"Profitable",ROUND(B11/-F22,1))</f>
        <v>7.4</v>
      </c>
      <c r="E28" s="67"/>
      <c r="F28" s="68" t="s">
        <v>155</v>
      </c>
      <c r="G28" s="69" t="n">
        <f aca="false">B16</f>
        <v>149</v>
      </c>
    </row>
    <row r="29" customFormat="false" ht="15" hidden="false" customHeight="false" outlineLevel="0" collapsed="false">
      <c r="A29" s="1"/>
      <c r="B29" s="1"/>
      <c r="C29" s="1"/>
      <c r="D29" s="1"/>
      <c r="E29" s="1"/>
      <c r="F29" s="1"/>
      <c r="G29" s="1"/>
    </row>
    <row r="30" customFormat="false" ht="42" hidden="false" customHeight="true" outlineLevel="0" collapsed="false">
      <c r="A30" s="34" t="s">
        <v>156</v>
      </c>
      <c r="B30" s="34"/>
      <c r="C30" s="34"/>
      <c r="D30" s="34"/>
      <c r="E30" s="34"/>
      <c r="F30" s="34"/>
      <c r="G30" s="34"/>
    </row>
    <row r="31" customFormat="false" ht="15" hidden="false" customHeight="false" outlineLevel="0" collapsed="false">
      <c r="A31" s="1"/>
      <c r="B31" s="1"/>
      <c r="C31" s="1"/>
      <c r="D31" s="1"/>
      <c r="E31" s="1"/>
      <c r="F31" s="1"/>
      <c r="G31" s="1"/>
    </row>
    <row r="32" customFormat="false" ht="15" hidden="false" customHeight="false" outlineLevel="0" collapsed="false">
      <c r="A32" s="1"/>
      <c r="B32" s="1"/>
      <c r="C32" s="1"/>
      <c r="D32" s="1"/>
      <c r="E32" s="1"/>
      <c r="F32" s="1"/>
      <c r="G32" s="1"/>
    </row>
    <row r="33" customFormat="false" ht="15" hidden="false" customHeight="false" outlineLevel="0" collapsed="false">
      <c r="A33" s="1"/>
      <c r="B33" s="1"/>
      <c r="C33" s="1"/>
      <c r="D33" s="1"/>
      <c r="E33" s="1"/>
      <c r="F33" s="1"/>
      <c r="G33" s="1"/>
    </row>
    <row r="34" customFormat="false" ht="15" hidden="false" customHeight="false" outlineLevel="0" collapsed="false">
      <c r="A34" s="1"/>
      <c r="B34" s="1"/>
      <c r="C34" s="1"/>
      <c r="D34" s="1"/>
      <c r="E34" s="1"/>
      <c r="F34" s="1"/>
      <c r="G34" s="1"/>
    </row>
    <row r="35" customFormat="false" ht="15" hidden="false" customHeight="false" outlineLevel="0" collapsed="false">
      <c r="A35" s="1"/>
      <c r="B35" s="1"/>
      <c r="C35" s="1"/>
      <c r="D35" s="1"/>
      <c r="E35" s="1"/>
      <c r="F35" s="1"/>
      <c r="G35" s="1"/>
    </row>
    <row r="36" customFormat="false" ht="15" hidden="false" customHeight="false" outlineLevel="0" collapsed="false">
      <c r="A36" s="1"/>
      <c r="B36" s="1"/>
      <c r="C36" s="1"/>
      <c r="D36" s="1"/>
      <c r="E36" s="1"/>
      <c r="F36" s="1"/>
      <c r="G36" s="1"/>
    </row>
    <row r="37" customFormat="false" ht="15" hidden="false" customHeight="false" outlineLevel="0" collapsed="false">
      <c r="A37" s="1"/>
      <c r="B37" s="1"/>
      <c r="C37" s="1"/>
      <c r="D37" s="1"/>
      <c r="E37" s="1"/>
      <c r="F37" s="1"/>
      <c r="G37" s="1"/>
    </row>
    <row r="38" customFormat="false" ht="15" hidden="false" customHeight="false" outlineLevel="0" collapsed="false">
      <c r="A38" s="1"/>
      <c r="B38" s="1"/>
      <c r="C38" s="1"/>
      <c r="D38" s="1"/>
      <c r="E38" s="1"/>
      <c r="F38" s="1"/>
      <c r="G38" s="1"/>
    </row>
    <row r="39" customFormat="false" ht="15" hidden="false" customHeight="false" outlineLevel="0" collapsed="false">
      <c r="A39" s="1"/>
      <c r="B39" s="1"/>
      <c r="C39" s="1"/>
      <c r="D39" s="1"/>
      <c r="E39" s="1"/>
      <c r="F39" s="1"/>
      <c r="G39" s="1"/>
    </row>
    <row r="40" customFormat="false" ht="15" hidden="false" customHeight="false" outlineLevel="0" collapsed="false">
      <c r="A40" s="1"/>
      <c r="B40" s="1"/>
      <c r="C40" s="1"/>
      <c r="D40" s="1"/>
      <c r="E40" s="1"/>
      <c r="F40" s="1"/>
      <c r="G40" s="1"/>
    </row>
    <row r="41" customFormat="false" ht="15" hidden="false" customHeight="false" outlineLevel="0" collapsed="false">
      <c r="A41" s="1"/>
      <c r="B41" s="1"/>
      <c r="C41" s="1"/>
      <c r="D41" s="1"/>
      <c r="E41" s="1"/>
      <c r="F41" s="1"/>
      <c r="G41" s="1"/>
    </row>
    <row r="42" customFormat="false" ht="15" hidden="false" customHeight="false" outlineLevel="0" collapsed="false">
      <c r="A42" s="1"/>
      <c r="B42" s="1"/>
      <c r="C42" s="1"/>
      <c r="D42" s="1"/>
      <c r="E42" s="1"/>
      <c r="F42" s="1"/>
      <c r="G42" s="1"/>
    </row>
    <row r="43" customFormat="false" ht="15" hidden="false" customHeight="false" outlineLevel="0" collapsed="false">
      <c r="A43" s="1"/>
      <c r="B43" s="1"/>
      <c r="C43" s="1"/>
      <c r="D43" s="1"/>
      <c r="E43" s="1"/>
      <c r="F43" s="1"/>
      <c r="G43" s="1"/>
    </row>
    <row r="44" customFormat="false" ht="15" hidden="false" customHeight="false" outlineLevel="0" collapsed="false">
      <c r="A44" s="1"/>
      <c r="B44" s="1"/>
      <c r="C44" s="1"/>
      <c r="D44" s="1"/>
      <c r="E44" s="1"/>
      <c r="F44" s="1"/>
      <c r="G44" s="1"/>
    </row>
  </sheetData>
  <mergeCells count="8">
    <mergeCell ref="A2:C2"/>
    <mergeCell ref="A3:G3"/>
    <mergeCell ref="A5:G5"/>
    <mergeCell ref="A13:G13"/>
    <mergeCell ref="A20:G20"/>
    <mergeCell ref="A28:C28"/>
    <mergeCell ref="D28:E28"/>
    <mergeCell ref="A30:G30"/>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6"/>
    <col collapsed="false" customWidth="true" hidden="false" outlineLevel="0" max="2" min="2" style="0" width="80"/>
    <col collapsed="false" customWidth="true" hidden="false" outlineLevel="0" max="3" min="3" style="0" width="30"/>
  </cols>
  <sheetData>
    <row r="1" customFormat="false" ht="15" hidden="false" customHeight="false" outlineLevel="0" collapsed="false">
      <c r="A1" s="1"/>
      <c r="B1" s="1"/>
      <c r="C1" s="1"/>
    </row>
    <row r="2" customFormat="false" ht="30" hidden="false" customHeight="true" outlineLevel="0" collapsed="false">
      <c r="A2" s="1"/>
      <c r="B2" s="70" t="s">
        <v>157</v>
      </c>
      <c r="C2" s="1"/>
    </row>
    <row r="3" customFormat="false" ht="15" hidden="false" customHeight="false" outlineLevel="0" collapsed="false">
      <c r="A3" s="1"/>
      <c r="B3" s="71" t="s">
        <v>158</v>
      </c>
      <c r="C3" s="1"/>
    </row>
    <row r="4" customFormat="false" ht="15" hidden="false" customHeight="false" outlineLevel="0" collapsed="false">
      <c r="A4" s="1"/>
      <c r="B4" s="1"/>
      <c r="C4" s="1"/>
    </row>
    <row r="5" customFormat="false" ht="15" hidden="false" customHeight="false" outlineLevel="0" collapsed="false">
      <c r="A5" s="1"/>
      <c r="B5" s="1"/>
      <c r="C5" s="1"/>
    </row>
    <row r="6" customFormat="false" ht="24" hidden="false" customHeight="true" outlineLevel="0" collapsed="false">
      <c r="A6" s="72" t="s">
        <v>159</v>
      </c>
      <c r="B6" s="73" t="s">
        <v>160</v>
      </c>
      <c r="C6" s="1"/>
    </row>
    <row r="7" customFormat="false" ht="84" hidden="false" customHeight="true" outlineLevel="0" collapsed="false">
      <c r="A7" s="1"/>
      <c r="B7" s="74" t="s">
        <v>161</v>
      </c>
      <c r="C7" s="1"/>
    </row>
    <row r="8" customFormat="false" ht="15" hidden="false" customHeight="false" outlineLevel="0" collapsed="false">
      <c r="A8" s="1"/>
      <c r="B8" s="1"/>
      <c r="C8" s="1"/>
    </row>
    <row r="9" customFormat="false" ht="24" hidden="false" customHeight="true" outlineLevel="0" collapsed="false">
      <c r="A9" s="72" t="s">
        <v>162</v>
      </c>
      <c r="B9" s="73" t="s">
        <v>163</v>
      </c>
      <c r="C9" s="1"/>
    </row>
    <row r="10" customFormat="false" ht="84" hidden="false" customHeight="true" outlineLevel="0" collapsed="false">
      <c r="A10" s="1"/>
      <c r="B10" s="74" t="s">
        <v>164</v>
      </c>
      <c r="C10" s="1"/>
    </row>
    <row r="11" customFormat="false" ht="15" hidden="false" customHeight="false" outlineLevel="0" collapsed="false">
      <c r="A11" s="1"/>
      <c r="B11" s="1"/>
      <c r="C11" s="1"/>
    </row>
    <row r="12" customFormat="false" ht="24" hidden="false" customHeight="true" outlineLevel="0" collapsed="false">
      <c r="A12" s="72" t="s">
        <v>165</v>
      </c>
      <c r="B12" s="73" t="s">
        <v>166</v>
      </c>
      <c r="C12" s="1"/>
    </row>
    <row r="13" customFormat="false" ht="84" hidden="false" customHeight="true" outlineLevel="0" collapsed="false">
      <c r="A13" s="1"/>
      <c r="B13" s="74" t="s">
        <v>167</v>
      </c>
      <c r="C13" s="1"/>
    </row>
    <row r="14" customFormat="false" ht="15" hidden="false" customHeight="false" outlineLevel="0" collapsed="false">
      <c r="A14" s="1"/>
      <c r="B14" s="1"/>
      <c r="C14" s="1"/>
    </row>
    <row r="15" customFormat="false" ht="24" hidden="false" customHeight="true" outlineLevel="0" collapsed="false">
      <c r="A15" s="72" t="s">
        <v>168</v>
      </c>
      <c r="B15" s="73" t="s">
        <v>169</v>
      </c>
      <c r="C15" s="1"/>
    </row>
    <row r="16" customFormat="false" ht="84" hidden="false" customHeight="true" outlineLevel="0" collapsed="false">
      <c r="A16" s="1"/>
      <c r="B16" s="74" t="s">
        <v>170</v>
      </c>
      <c r="C16" s="1"/>
    </row>
    <row r="17" customFormat="false" ht="15" hidden="false" customHeight="false" outlineLevel="0" collapsed="false">
      <c r="A17" s="1"/>
      <c r="B17" s="1"/>
      <c r="C17" s="1"/>
    </row>
    <row r="18" customFormat="false" ht="24" hidden="false" customHeight="true" outlineLevel="0" collapsed="false">
      <c r="A18" s="72" t="s">
        <v>171</v>
      </c>
      <c r="B18" s="73" t="s">
        <v>172</v>
      </c>
      <c r="C18" s="1"/>
    </row>
    <row r="19" customFormat="false" ht="84" hidden="false" customHeight="true" outlineLevel="0" collapsed="false">
      <c r="A19" s="1"/>
      <c r="B19" s="74" t="s">
        <v>173</v>
      </c>
      <c r="C19" s="1"/>
    </row>
    <row r="20" customFormat="false" ht="15" hidden="false" customHeight="false" outlineLevel="0" collapsed="false">
      <c r="A20" s="1"/>
      <c r="B20" s="1"/>
      <c r="C20" s="1"/>
    </row>
    <row r="21" customFormat="false" ht="24" hidden="false" customHeight="true" outlineLevel="0" collapsed="false">
      <c r="A21" s="1"/>
      <c r="B21" s="75" t="s">
        <v>174</v>
      </c>
      <c r="C21" s="1"/>
    </row>
    <row r="22" customFormat="false" ht="150" hidden="false" customHeight="true" outlineLevel="0" collapsed="false">
      <c r="A22" s="1"/>
      <c r="B22" s="74" t="s">
        <v>175</v>
      </c>
      <c r="C22" s="1"/>
    </row>
    <row r="23" customFormat="false" ht="15" hidden="false" customHeight="false" outlineLevel="0" collapsed="false">
      <c r="A23" s="1"/>
      <c r="B23" s="1"/>
      <c r="C23" s="1"/>
    </row>
    <row r="24" customFormat="false" ht="24" hidden="false" customHeight="true" outlineLevel="0" collapsed="false">
      <c r="A24" s="1"/>
      <c r="B24" s="75" t="s">
        <v>176</v>
      </c>
      <c r="C24" s="1"/>
    </row>
    <row r="25" customFormat="false" ht="96" hidden="false" customHeight="true" outlineLevel="0" collapsed="false">
      <c r="A25" s="1"/>
      <c r="B25" s="74" t="s">
        <v>177</v>
      </c>
      <c r="C25" s="1"/>
    </row>
    <row r="26" customFormat="false" ht="15" hidden="false" customHeight="false" outlineLevel="0" collapsed="false">
      <c r="A26" s="1"/>
      <c r="B26" s="1"/>
      <c r="C26" s="1"/>
    </row>
    <row r="27" customFormat="false" ht="15" hidden="false" customHeight="false" outlineLevel="0" collapsed="false">
      <c r="A27" s="47"/>
      <c r="B27" s="76" t="s">
        <v>178</v>
      </c>
      <c r="C27" s="77" t="s">
        <v>179</v>
      </c>
    </row>
    <row r="28" customFormat="false" ht="15" hidden="false" customHeight="false" outlineLevel="0" collapsed="false">
      <c r="A28" s="1"/>
      <c r="B28" s="1"/>
      <c r="C28" s="1"/>
    </row>
    <row r="29" customFormat="false" ht="15" hidden="false" customHeight="false" outlineLevel="0" collapsed="false">
      <c r="A29" s="1"/>
      <c r="B29" s="1"/>
      <c r="C29" s="1"/>
    </row>
    <row r="30" customFormat="false" ht="15" hidden="false" customHeight="false" outlineLevel="0" collapsed="false">
      <c r="A30" s="1"/>
      <c r="B30" s="1"/>
      <c r="C30" s="1"/>
    </row>
    <row r="31" customFormat="false" ht="15" hidden="false" customHeight="false" outlineLevel="0" collapsed="false">
      <c r="A31" s="1"/>
      <c r="B31" s="1"/>
      <c r="C31" s="1"/>
    </row>
    <row r="32" customFormat="false" ht="15" hidden="false" customHeight="false" outlineLevel="0" collapsed="false">
      <c r="A32" s="1"/>
      <c r="B32" s="1"/>
      <c r="C32" s="1"/>
    </row>
    <row r="33" customFormat="false" ht="15" hidden="false" customHeight="false" outlineLevel="0" collapsed="false">
      <c r="A33" s="1"/>
      <c r="B33" s="1"/>
      <c r="C33" s="1"/>
    </row>
    <row r="34" customFormat="false" ht="15" hidden="false" customHeight="false" outlineLevel="0" collapsed="false">
      <c r="A34" s="1"/>
      <c r="B34" s="1"/>
      <c r="C34" s="1"/>
    </row>
    <row r="35" customFormat="false" ht="15" hidden="false" customHeight="false" outlineLevel="0" collapsed="false">
      <c r="A35" s="1"/>
      <c r="B35" s="1"/>
      <c r="C35" s="1"/>
    </row>
    <row r="36" customFormat="false" ht="15" hidden="false" customHeight="false" outlineLevel="0" collapsed="false">
      <c r="A36" s="1"/>
      <c r="B36" s="1"/>
      <c r="C36" s="1"/>
    </row>
    <row r="37" customFormat="false" ht="15" hidden="false" customHeight="false" outlineLevel="0" collapsed="false">
      <c r="A37" s="1"/>
      <c r="B37" s="1"/>
      <c r="C37" s="1"/>
    </row>
    <row r="38" customFormat="false" ht="15" hidden="false" customHeight="false" outlineLevel="0" collapsed="false">
      <c r="A38" s="1"/>
      <c r="B38" s="1"/>
      <c r="C38" s="1"/>
    </row>
    <row r="39" customFormat="false" ht="15" hidden="false" customHeight="false" outlineLevel="0" collapsed="false">
      <c r="A39" s="1"/>
      <c r="B39" s="1"/>
      <c r="C39" s="1"/>
    </row>
    <row r="40" customFormat="false" ht="15" hidden="false" customHeight="false" outlineLevel="0" collapsed="false">
      <c r="A40" s="1"/>
      <c r="B40" s="1"/>
      <c r="C40" s="1"/>
    </row>
  </sheetData>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LibreOffice/26.2.2.2$MacOSX_AARCH64 LibreOffice_project/1f77d10d6938fd34972958f64b2bcfa54f8b1ba5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2026-08-19T01:28:11Z</dcterms:created>
  <dc:creator>openpyxl</dc:creator>
  <dc:description/>
  <dc:language>en-US</dc:language>
  <cp:lastModifiedBy/>
  <dcterms:modified xsi:type="dcterms:W3CDTF">2026-08-19T01:28:11Z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